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_rels/sheet1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7.xml.rels" ContentType="application/vnd.openxmlformats-package.relationships+xml"/>
  <Override PartName="/xl/worksheets/_rels/sheet8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8.wmf" ContentType="image/x-wmf"/>
  <Override PartName="/xl/media/image2.png" ContentType="image/png"/>
  <Override PartName="/xl/media/image3.png" ContentType="image/png"/>
  <Override PartName="/xl/media/image4.wmf" ContentType="image/x-wmf"/>
  <Override PartName="/xl/media/image5.wmf" ContentType="image/x-wmf"/>
  <Override PartName="/xl/media/image6.wmf" ContentType="image/x-wmf"/>
  <Override PartName="/xl/media/image7.wmf" ContentType="image/x-wmf"/>
  <Override PartName="/xl/media/image9.wmf" ContentType="image/x-wmf"/>
  <Override PartName="/xl/media/image10.wmf" ContentType="image/x-wmf"/>
  <Override PartName="/xl/media/image11.png" ContentType="image/png"/>
  <Override PartName="/xl/media/image12.png" ContentType="image/png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vmlDrawing3.vml" ContentType="application/vnd.openxmlformats-officedocument.vmlDrawin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comments2.xml" ContentType="application/vnd.openxmlformats-officedocument.spreadsheetml.comments+xml"/>
  <Override PartName="/xl/comments7.xml" ContentType="application/vnd.openxmlformats-officedocument.spreadsheetml.comment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BILANCIO CO2eq" sheetId="1" state="visible" r:id="rId2"/>
    <sheet name="SIMULAZIONE BILANCIO CO2eq" sheetId="2" state="visible" r:id="rId3"/>
    <sheet name="RIC" sheetId="3" state="visible" r:id="rId4"/>
    <sheet name="STIMA_FABBISOGNO" sheetId="4" state="hidden" r:id="rId5"/>
    <sheet name="FATTORI CO2" sheetId="5" state="hidden" r:id="rId6"/>
    <sheet name="FATTORI EP" sheetId="6" state="hidden" r:id="rId7"/>
    <sheet name="ENPI" sheetId="7" state="hidden" r:id="rId8"/>
    <sheet name="PrezziCO2" sheetId="8" state="hidden" r:id="rId9"/>
    <sheet name="CAM VERDE" sheetId="9" state="hidden" r:id="rId10"/>
  </sheets>
  <definedNames>
    <definedName function="false" hidden="false" localSheetId="2" name="_xlnm.Print_Area" vbProcedure="false">RIC!$A$1:$E$48</definedName>
    <definedName function="false" hidden="false" localSheetId="1" name="_xlnm.Print_Area" vbProcedure="false">'SIMULAZIONE BILANCIO CO2eq'!$A$1:$K$122</definedName>
    <definedName function="false" hidden="false" localSheetId="3" name="_xlnm.Print_Area" vbProcedure="false">STIMA_FABBISOGNO!$A$1:$AB$41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67" authorId="0">
      <text>
        <r>
          <rPr>
            <sz val="9"/>
            <color rgb="FF000000"/>
            <rFont val="Tahoma"/>
            <family val="2"/>
            <charset val="1"/>
          </rPr>
          <t xml:space="preserve">Valore medio di riferimento. Può essere modificato dal progettista: in tal caso fare riferimento al prontuario del verde allegato
</t>
        </r>
      </text>
    </comment>
    <comment ref="E68" authorId="0">
      <text>
        <r>
          <rPr>
            <sz val="9"/>
            <color rgb="FF000000"/>
            <rFont val="Tahoma"/>
            <family val="2"/>
            <charset val="1"/>
          </rPr>
          <t xml:space="preserve">Valore medio di riferimento. Può essere modificato dal progettista: in tal caso fare riferimento al prontuario del verde allegato
</t>
        </r>
      </text>
    </comment>
    <comment ref="E78" authorId="0">
      <text>
        <r>
          <rPr>
            <sz val="9"/>
            <color rgb="FF000000"/>
            <rFont val="Tahoma"/>
            <family val="2"/>
            <charset val="1"/>
          </rPr>
          <t xml:space="preserve">in base ai dati VIACQUA per consumo energetico fognatura</t>
        </r>
      </text>
    </comment>
    <comment ref="E79" authorId="0">
      <text>
        <r>
          <rPr>
            <sz val="9"/>
            <color rgb="FF000000"/>
            <rFont val="Tahoma"/>
            <family val="2"/>
            <charset val="1"/>
          </rPr>
          <t xml:space="preserve">in base ai dati VIACQUA per consumo energetico acquedotto+fognatura</t>
        </r>
      </text>
    </comment>
  </commentList>
</comments>
</file>

<file path=xl/comments2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E68" authorId="0">
      <text>
        <r>
          <rPr>
            <sz val="9"/>
            <color rgb="FF000000"/>
            <rFont val="Tahoma"/>
            <family val="2"/>
            <charset val="1"/>
          </rPr>
          <t xml:space="preserve">Valore medio di riferimento. Può essere modificato dal progettista: in tal caso fare riferimento al prontuario del verde allegato
</t>
        </r>
      </text>
    </comment>
    <comment ref="E69" authorId="0">
      <text>
        <r>
          <rPr>
            <sz val="9"/>
            <color rgb="FF000000"/>
            <rFont val="Tahoma"/>
            <family val="2"/>
            <charset val="1"/>
          </rPr>
          <t xml:space="preserve">Valore medio di riferimento. Può essere modificato dal progettista: in tal caso fare riferimento al prontuario del verde allegato
</t>
        </r>
      </text>
    </comment>
    <comment ref="E79" authorId="0">
      <text>
        <r>
          <rPr>
            <sz val="10"/>
            <rFont val="Arial"/>
            <family val="0"/>
            <charset val="1"/>
          </rPr>
          <t xml:space="preserve">
</t>
        </r>
        <r>
          <rPr>
            <sz val="9"/>
            <color rgb="FF000000"/>
            <rFont val="Tahoma"/>
            <family val="2"/>
            <charset val="1"/>
          </rPr>
          <t xml:space="preserve">in base ai dati VIACQUA per consumo energetico fognatura</t>
        </r>
      </text>
    </comment>
    <comment ref="E80" authorId="0">
      <text>
        <r>
          <rPr>
            <sz val="9"/>
            <color rgb="FF000000"/>
            <rFont val="Tahoma"/>
            <family val="2"/>
            <charset val="1"/>
          </rPr>
          <t xml:space="preserve">in base ai dati VIACQUA per consumo energetico acquedotto+fognatura</t>
        </r>
      </text>
    </comment>
  </commentList>
</comments>
</file>

<file path=xl/comments7.xml><?xml version="1.0" encoding="utf-8"?>
<comments xmlns="http://schemas.openxmlformats.org/spreadsheetml/2006/main" xmlns:xdr="http://schemas.openxmlformats.org/drawingml/2006/spreadsheetDrawing">
  <authors>
    <author> </author>
  </authors>
  <commentList>
    <comment ref="G29" authorId="0">
      <text>
        <r>
          <rPr>
            <sz val="10"/>
            <rFont val="Arial"/>
            <family val="0"/>
            <charset val="1"/>
          </rPr>
          <t xml:space="preserve">Andrea D'Ascanio:
</t>
        </r>
        <r>
          <rPr>
            <sz val="9"/>
            <color rgb="FF000000"/>
            <rFont val="Tahoma"/>
            <family val="2"/>
            <charset val="1"/>
          </rPr>
          <t xml:space="preserve">da comune Milano</t>
        </r>
      </text>
    </comment>
  </commentList>
</comments>
</file>

<file path=xl/sharedStrings.xml><?xml version="1.0" encoding="utf-8"?>
<sst xmlns="http://schemas.openxmlformats.org/spreadsheetml/2006/main" count="699" uniqueCount="341">
  <si>
    <t xml:space="preserve">Calcolo della minimizzazione delle emissioni di CO2eq</t>
  </si>
  <si>
    <t xml:space="preserve">rev. 03</t>
  </si>
  <si>
    <t xml:space="preserve">redazione</t>
  </si>
  <si>
    <t xml:space="preserve">AD</t>
  </si>
  <si>
    <t xml:space="preserve">CAMPI DA COMPILARE</t>
  </si>
  <si>
    <t xml:space="preserve">CAMPI CALCOLATI</t>
  </si>
  <si>
    <t xml:space="preserve">CAMPI CON VALORE MINIMO OBBLIGATORIO</t>
  </si>
  <si>
    <t xml:space="preserve">VALUTAZIONE PER NUOVI EDIFICI</t>
  </si>
  <si>
    <t xml:space="preserve">Bilancio C02 equivalente</t>
  </si>
  <si>
    <t xml:space="preserve">unità di misura</t>
  </si>
  <si>
    <t xml:space="preserve">Stima parametri input</t>
  </si>
  <si>
    <t xml:space="preserve">note</t>
  </si>
  <si>
    <t xml:space="preserve">Fattore di emissione CO2</t>
  </si>
  <si>
    <t xml:space="preserve">UM</t>
  </si>
  <si>
    <t xml:space="preserve">emissioni +</t>
  </si>
  <si>
    <t xml:space="preserve">parziali emissioni +</t>
  </si>
  <si>
    <t xml:space="preserve">mitigazioni -</t>
  </si>
  <si>
    <t xml:space="preserve">parziali mitigazioni -</t>
  </si>
  <si>
    <t xml:space="preserve">DATI DI INPUT GENERALI</t>
  </si>
  <si>
    <t xml:space="preserve">superficie utile totale</t>
  </si>
  <si>
    <t xml:space="preserve">m2</t>
  </si>
  <si>
    <t xml:space="preserve">da imputare in base ai dati di progetto</t>
  </si>
  <si>
    <t xml:space="preserve">di cui residenziale o assimilato</t>
  </si>
  <si>
    <t xml:space="preserve">di cui NON residenziale</t>
  </si>
  <si>
    <t xml:space="preserve">volume edificabile di progetto</t>
  </si>
  <si>
    <t xml:space="preserve">m3</t>
  </si>
  <si>
    <t xml:space="preserve">abitanti insediabili (150 mc/ab)</t>
  </si>
  <si>
    <t xml:space="preserve">n</t>
  </si>
  <si>
    <t xml:space="preserve">numero alloggi (3 ab/alloggio)</t>
  </si>
  <si>
    <t xml:space="preserve">DATI DI INPUT PRESTAZIONI ENERGETICHE</t>
  </si>
  <si>
    <t xml:space="preserve">superficie utile riscaldata</t>
  </si>
  <si>
    <t xml:space="preserve">superficie utile raffrescata</t>
  </si>
  <si>
    <t xml:space="preserve">volume riscaldato</t>
  </si>
  <si>
    <t xml:space="preserve">volume raffrescato</t>
  </si>
  <si>
    <t xml:space="preserve">superficie in pianta per calcolo FV obbligatorio</t>
  </si>
  <si>
    <t xml:space="preserve">CLASSE ENERGETICA PREVISTA</t>
  </si>
  <si>
    <t xml:space="preserve">inserire valori da APE previsionale convenzionale, se disponibile</t>
  </si>
  <si>
    <t xml:space="preserve">classe minima di riferimento</t>
  </si>
  <si>
    <t xml:space="preserve">A1</t>
  </si>
  <si>
    <t xml:space="preserve">la classe minima è la classe A1 per nuovi edifici</t>
  </si>
  <si>
    <t xml:space="preserve">Indice di prestazione energetica edificio</t>
  </si>
  <si>
    <t xml:space="preserve">Epglob</t>
  </si>
  <si>
    <t xml:space="preserve">inserire valori da APE previsionale convenzionale (se disponibili)</t>
  </si>
  <si>
    <t xml:space="preserve">globale EPgl</t>
  </si>
  <si>
    <t xml:space="preserve">kWh/m2/anno</t>
  </si>
  <si>
    <t xml:space="preserve">valore calcolato EPgl = EPgl,nren + EPgl,ren</t>
  </si>
  <si>
    <t xml:space="preserve">di cui non rinnovabile EPgl,nren</t>
  </si>
  <si>
    <t xml:space="preserve">di cui rinnovabile EPgl,ren</t>
  </si>
  <si>
    <t xml:space="preserve">Indice di emissione di CO2 standard</t>
  </si>
  <si>
    <t xml:space="preserve">kgCO2/m2/anno</t>
  </si>
  <si>
    <t xml:space="preserve">valore di riferimento (medio edifici nuovi 2021 in base a database ENEA - SIAPE regione Lombardia)</t>
  </si>
  <si>
    <t xml:space="preserve">utilizzo dati di progetto</t>
  </si>
  <si>
    <t xml:space="preserve">SI/NO</t>
  </si>
  <si>
    <t xml:space="preserve">NO</t>
  </si>
  <si>
    <t xml:space="preserve">se SI, indicare i valori da APE previsionale convenzionale calcolati da professionista</t>
  </si>
  <si>
    <t xml:space="preserve">Indice di emissione di CO2 effettive</t>
  </si>
  <si>
    <t xml:space="preserve">Valori da APE previsionale convenzionale calcolato da professionista</t>
  </si>
  <si>
    <t xml:space="preserve">Indice di  prestazione energetica di climatizzazione estiva (EPc)</t>
  </si>
  <si>
    <t xml:space="preserve">valore di riferimento medio ENEA per abitazioni unifamiliari</t>
  </si>
  <si>
    <t xml:space="preserve">energia elettrica per climatizzazione estiva</t>
  </si>
  <si>
    <t xml:space="preserve">kWh/anno</t>
  </si>
  <si>
    <t xml:space="preserve">consumo standard per una famiglia media 4 persone, abitazione mono/bifamiliare, EER = 3</t>
  </si>
  <si>
    <t xml:space="preserve">inserire valori da APE previsionale convenzionale (innovabile + non rinnovabile) se disponible</t>
  </si>
  <si>
    <t xml:space="preserve">energia elettrica effettiva per climatizzazione estiva</t>
  </si>
  <si>
    <t xml:space="preserve">consumo di riferimento calcolato per famiglia media, EER = 3</t>
  </si>
  <si>
    <t xml:space="preserve">CO2eq+</t>
  </si>
  <si>
    <t xml:space="preserve">kg/anno</t>
  </si>
  <si>
    <t xml:space="preserve">1. consumi energetici edificio in fase operativa</t>
  </si>
  <si>
    <t xml:space="preserve">emissioni dirette da impianti di climatizzazione standard</t>
  </si>
  <si>
    <t xml:space="preserve">kgCO2</t>
  </si>
  <si>
    <t xml:space="preserve">emissioni totali dirette in base a dati medi 2021 standard</t>
  </si>
  <si>
    <t xml:space="preserve">variazione emissioni dirette da impianti di climatizzazione effettive</t>
  </si>
  <si>
    <t xml:space="preserve">variazione emissioni in base a dati specifici effettivi</t>
  </si>
  <si>
    <t xml:space="preserve">2. consumi elettrici diversi da quelli per la climatizzazione</t>
  </si>
  <si>
    <t xml:space="preserve">consumi di energia elettrica diversi dalla climatizzazione</t>
  </si>
  <si>
    <t xml:space="preserve">kWh</t>
  </si>
  <si>
    <t xml:space="preserve">kWhel per utilizzi elettrici standard (escluso climatizzazione) per famiglia di 3 persone su edifici mono/bifamiliari</t>
  </si>
  <si>
    <t xml:space="preserve">kg/kWhel</t>
  </si>
  <si>
    <t xml:space="preserve">3. rifiuti indifferenziati</t>
  </si>
  <si>
    <t xml:space="preserve">chilogrammi  di rifiuti indifferenziati </t>
  </si>
  <si>
    <t xml:space="preserve">kg</t>
  </si>
  <si>
    <t xml:space="preserve">143,65 kg /ab anno (rif. anno 2021)</t>
  </si>
  <si>
    <t xml:space="preserve">kg*rif/anno</t>
  </si>
  <si>
    <t xml:space="preserve">CO2eq-</t>
  </si>
  <si>
    <t xml:space="preserve">1. premio per implementazione FER</t>
  </si>
  <si>
    <t xml:space="preserve">incremento della potenza FER rispetto al minimo obbligatorio</t>
  </si>
  <si>
    <t xml:space="preserve">Potenza FV minima obbligatoria</t>
  </si>
  <si>
    <t xml:space="preserve">kWp</t>
  </si>
  <si>
    <t xml:space="preserve">minimo di legge, pari ad un fattore 0,05 della superficie in pianta</t>
  </si>
  <si>
    <t xml:space="preserve">Potenza FV prevista su area privata</t>
  </si>
  <si>
    <t xml:space="preserve">inserire valore previsto a progetto</t>
  </si>
  <si>
    <t xml:space="preserve">Incremento di Potenza FV</t>
  </si>
  <si>
    <t xml:space="preserve">Incremento di energia FV rispetto al minimo</t>
  </si>
  <si>
    <t xml:space="preserve">Premio per incremento di Energia FV</t>
  </si>
  <si>
    <t xml:space="preserve">energia aggiuntiva rispetto al minimo (producibilità media 1.100 kWh/kWp)</t>
  </si>
  <si>
    <t xml:space="preserve">Coperture FV parcheggi pubblici</t>
  </si>
  <si>
    <t xml:space="preserve">valutazione di pensiline fotovoltaiche nelle zone pubbliche</t>
  </si>
  <si>
    <t xml:space="preserve">Energia elettrica rinnovabile aggiuntiva prevista per pensiline su parcheggio pubblico</t>
  </si>
  <si>
    <t xml:space="preserve">kWhel</t>
  </si>
  <si>
    <t xml:space="preserve">producibilità media 1100 kWh/kWp</t>
  </si>
  <si>
    <t xml:space="preserve">2. piantumazione di biomassa</t>
  </si>
  <si>
    <t xml:space="preserve">numero alberi  piantumati su opere di urbanizzazione</t>
  </si>
  <si>
    <t xml:space="preserve">n° alberi previsti da piantumare – fare riferimento al PdV e PQAMA</t>
  </si>
  <si>
    <t xml:space="preserve">kg/alb/anno</t>
  </si>
  <si>
    <t xml:space="preserve">numero alberi  piantumati su superficie fondiaria</t>
  </si>
  <si>
    <t xml:space="preserve">n° alberi previsti da  piantumare - fare riferimento al PdV e PQAMA</t>
  </si>
  <si>
    <t xml:space="preserve">3. dotazione di superfici verdi</t>
  </si>
  <si>
    <t xml:space="preserve">superficie totale del sito</t>
  </si>
  <si>
    <t xml:space="preserve">superficie territoriale (St) del PUA </t>
  </si>
  <si>
    <t xml:space="preserve">% superficie verde  minima obbligatoria da CAM edilizi (DM 06/08/2022)</t>
  </si>
  <si>
    <t xml:space="preserve">%</t>
  </si>
  <si>
    <t xml:space="preserve">calcolato</t>
  </si>
  <si>
    <t xml:space="preserve">superficie verde  minima obbligatoria</t>
  </si>
  <si>
    <t xml:space="preserve">con minimo 5 m2/abitante eq per le opere di urbanizzazione</t>
  </si>
  <si>
    <t xml:space="preserve">superfici verdi  previste da progetto</t>
  </si>
  <si>
    <t xml:space="preserve">evidenziare nelle tavole grafiche</t>
  </si>
  <si>
    <t xml:space="preserve">superfici verdi aggiuntive rispetto alla minima prevista</t>
  </si>
  <si>
    <t xml:space="preserve">kg/m2/anno</t>
  </si>
  <si>
    <t xml:space="preserve">4. risparmio idrico</t>
  </si>
  <si>
    <t xml:space="preserve">stima quantitativo di acqua meteorica recuperata </t>
  </si>
  <si>
    <t xml:space="preserve">m3/anno</t>
  </si>
  <si>
    <t xml:space="preserve">mediante serbatoi di accumulo, in un periodo annuale, in base a relazione tecnica , in riferimento al CAM verde (DM 10/03/2020)</t>
  </si>
  <si>
    <t xml:space="preserve">kg*m3/anno</t>
  </si>
  <si>
    <t xml:space="preserve">altre forme di risparmio idrico (es. irrigazione intelligente)</t>
  </si>
  <si>
    <t xml:space="preserve">da evidenziare in relazione tecnica, in riferimento al CAM verde (DM 10/03/2020)</t>
  </si>
  <si>
    <t xml:space="preserve">5. Criteri Ambientali Minimi (CAM)</t>
  </si>
  <si>
    <t xml:space="preserve">progetto conforme ai CAM edilizi (DM 06/08/2022)</t>
  </si>
  <si>
    <t xml:space="preserve">indicare SI/NO. La Relazione CAM dovrà illustrare in che modo il progetto ha tenuto conto dei criteri progettuali</t>
  </si>
  <si>
    <t xml:space="preserve">riduzione impatto Co2 eq - </t>
  </si>
  <si>
    <t xml:space="preserve">6. Sistemi per ridurre l'effetto "isola di calore"</t>
  </si>
  <si>
    <t xml:space="preserve">Superficie territoriale</t>
  </si>
  <si>
    <t xml:space="preserve">riferimento definizione dei CAM edilizi (DM 06/08/2022)</t>
  </si>
  <si>
    <t xml:space="preserve">Permeabilità minima superficie territoriale</t>
  </si>
  <si>
    <t xml:space="preserve">% minima permeabile mimina per nuove costruzioni (coefficiente deflusso &lt; 0,5)</t>
  </si>
  <si>
    <t xml:space="preserve">Superficie permeabile minima obbligatoria</t>
  </si>
  <si>
    <t xml:space="preserve">Superficie permeabili previste da progetto</t>
  </si>
  <si>
    <t xml:space="preserve">Superficie permeabile aggiuntiva rispetto alla minima prevista</t>
  </si>
  <si>
    <t xml:space="preserve">superficie aggiuntiva premiante</t>
  </si>
  <si>
    <t xml:space="preserve">Riduzione fabbisogno di climatizzazione</t>
  </si>
  <si>
    <t xml:space="preserve">kwhel/anno</t>
  </si>
  <si>
    <t xml:space="preserve">energia elettrica risparmiata per climatizzazione estiva</t>
  </si>
  <si>
    <t xml:space="preserve">Superfici pavimentate pubbliche (parcheggi, marciapiedi, strade, ciclabili,  ecc) con SRI &gt; 29</t>
  </si>
  <si>
    <t xml:space="preserve">SI</t>
  </si>
  <si>
    <t xml:space="preserve">obbligatorie da CAM edilizi (DM 06/08/2022)</t>
  </si>
  <si>
    <t xml:space="preserve">Superficie totale coperture orizzontali con elevato valore di riflettanza o tetto verde prevista da progetto </t>
  </si>
  <si>
    <t xml:space="preserve">riferimento definizione dei CAM edilizi (DM 06/08/2022) sup comprensiva anche di impianti tecnici</t>
  </si>
  <si>
    <t xml:space="preserve">7. mobilità sostenibile</t>
  </si>
  <si>
    <t xml:space="preserve">dotazione spazi protetti e attrezzati per parcheggi bici  (n° stalli per bici)</t>
  </si>
  <si>
    <t xml:space="preserve">m2 dedicati a parcheggio bici  (con stalli) in area ad uso pubblico</t>
  </si>
  <si>
    <t xml:space="preserve">numero di bici equivalenti</t>
  </si>
  <si>
    <t xml:space="preserve">minimo 4 m2/ posto bici attrezzato con stallo</t>
  </si>
  <si>
    <t xml:space="preserve">kg bici/anno</t>
  </si>
  <si>
    <t xml:space="preserve">dotazione spazi protetti e attrezzati per ricarica auto</t>
  </si>
  <si>
    <t xml:space="preserve">punti ricarica elettrica in area aperta al pubblico</t>
  </si>
  <si>
    <t xml:space="preserve">kg CO2/punto ric</t>
  </si>
  <si>
    <t xml:space="preserve">TOTALE</t>
  </si>
  <si>
    <t xml:space="preserve">kg CO2e da compensare</t>
  </si>
  <si>
    <t xml:space="preserve">kgco2/anno</t>
  </si>
  <si>
    <t xml:space="preserve">differenza tra CO2eq+ e CO2eq-</t>
  </si>
  <si>
    <t xml:space="preserve">kg CO2e residue per abitante</t>
  </si>
  <si>
    <t xml:space="preserve">kgco2/ab anno</t>
  </si>
  <si>
    <t xml:space="preserve">indicatore impronta di carbonio per abitante equivalente</t>
  </si>
  <si>
    <t xml:space="preserve">kg  CO2e residue a mq</t>
  </si>
  <si>
    <t xml:space="preserve">Kg co2/m2 anno</t>
  </si>
  <si>
    <t xml:space="preserve">indicatore impronta di carbonio per m2 di superficie utile totale</t>
  </si>
  <si>
    <t xml:space="preserve">valorizzazione compensazione</t>
  </si>
  <si>
    <t xml:space="preserve">€/t CO2</t>
  </si>
  <si>
    <t xml:space="preserve">prezzo attuale CO2 (e prezzo minimo previsto per i prossimi anni)</t>
  </si>
  <si>
    <t xml:space="preserve">orizzonte temporale</t>
  </si>
  <si>
    <t xml:space="preserve">anni</t>
  </si>
  <si>
    <t xml:space="preserve">anni di riferimento per l'edilizia</t>
  </si>
  <si>
    <t xml:space="preserve">valorizzazione compensazione*</t>
  </si>
  <si>
    <t xml:space="preserve">€</t>
  </si>
  <si>
    <t xml:space="preserve">valorizzazione compensazione per abitante</t>
  </si>
  <si>
    <t xml:space="preserve">€/ab</t>
  </si>
  <si>
    <t xml:space="preserve">valorizzazione compensazione per m2</t>
  </si>
  <si>
    <t xml:space="preserve">€/m2</t>
  </si>
  <si>
    <t xml:space="preserve">valorizzazione compensazione per m3</t>
  </si>
  <si>
    <t xml:space="preserve">€/m3</t>
  </si>
  <si>
    <t xml:space="preserve">* non previsto in quanto subordinato all’adozione di ulteriori provvedimenti</t>
  </si>
  <si>
    <t xml:space="preserve">Calcolo della minimizzazione delle emissioni di CO2eq - simulazione</t>
  </si>
  <si>
    <t xml:space="preserve">A4</t>
  </si>
  <si>
    <t xml:space="preserve">n° alberi previsti da piantumare</t>
  </si>
  <si>
    <t xml:space="preserve">n° alberi previsti da  piantumare - fare riferimento al PQAMA</t>
  </si>
  <si>
    <t xml:space="preserve">superficie territoriale (St) del PUA</t>
  </si>
  <si>
    <t xml:space="preserve">progetto conforme ai CAM edilizii (06/08/2022)</t>
  </si>
  <si>
    <t xml:space="preserve">Superficie totale coperture orizzontali con elevato valore di riflettanza o tetto verde prevista da progetto</t>
  </si>
  <si>
    <t xml:space="preserve">Calcolo indice di Riduzione dell’Impatto Climatico (RIC)</t>
  </si>
  <si>
    <t xml:space="preserve">TESSUTO URBANO CONSOLIDATO</t>
  </si>
  <si>
    <t xml:space="preserve">TIPOLOGIA DI INTERVENTI</t>
  </si>
  <si>
    <t xml:space="preserve">RIC MINIMO</t>
  </si>
  <si>
    <t xml:space="preserve">SUPERFICIE INTERVENTO</t>
  </si>
  <si>
    <t xml:space="preserve">interventi di nuova costruzione o demolizione e ricostruzione</t>
  </si>
  <si>
    <t xml:space="preserve">Minimo richiesto</t>
  </si>
  <si>
    <t xml:space="preserve">superficie fondiario dell’intervento</t>
  </si>
  <si>
    <t xml:space="preserve">TIPOLOGIE DI SUPERFICI VERDI</t>
  </si>
  <si>
    <t xml:space="preserve">SUPERFICIE</t>
  </si>
  <si>
    <t xml:space="preserve">COEFFICIENTE DI PONDERAZIONE</t>
  </si>
  <si>
    <t xml:space="preserve">SUPERFICI CALCOLATE  </t>
  </si>
  <si>
    <t xml:space="preserve">VERIFICA</t>
  </si>
  <si>
    <t xml:space="preserve">Superfici permeabili a terra</t>
  </si>
  <si>
    <t xml:space="preserve">Superfici permeabili a terra inverdite</t>
  </si>
  <si>
    <t xml:space="preserve">Superfici permeabili pavimentate a terra</t>
  </si>
  <si>
    <t xml:space="preserve">Tetti verdi architettonicamente integrati negli edifici e con strato drenante</t>
  </si>
  <si>
    <t xml:space="preserve">Coperture verdi di manufatti interrati dotate di strato drenante</t>
  </si>
  <si>
    <t xml:space="preserve">Pareti verdi architettonicamente integrate negli edifici</t>
  </si>
  <si>
    <t xml:space="preserve">RIC</t>
  </si>
  <si>
    <t xml:space="preserve">AMBITI DI RIGENERAZIONE AMBIENTALE E NUOVE AREE URBANIZZATE</t>
  </si>
  <si>
    <t xml:space="preserve">superficie fondiaria dell’intervento</t>
  </si>
  <si>
    <t xml:space="preserve">CALCOLO INCENTIVI PER RIC &gt; RIC MIN</t>
  </si>
  <si>
    <t xml:space="preserve">Qualora gli interventi edilizi e urbanistici incrementino il RIC dell’intervento oltre il minimo, sarà riconosciuto un incentivo nella forma di una riduzione del fabbisogno di servizi</t>
  </si>
  <si>
    <t xml:space="preserve">AMBITO</t>
  </si>
  <si>
    <t xml:space="preserve">VALORI DI INDICE DI RIDUZIONE IMPATTO CLIMATICO</t>
  </si>
  <si>
    <t xml:space="preserve">AMBITI DI RIGENERAZIONE AMBIENTALE</t>
  </si>
  <si>
    <t xml:space="preserve">RIC SOGLIA</t>
  </si>
  <si>
    <t xml:space="preserve">RIC PROGETTO</t>
  </si>
  <si>
    <t xml:space="preserve">INCENTIVO CALCOLATO*</t>
  </si>
  <si>
    <t xml:space="preserve">% Riduzione fabbisogno di servizi</t>
  </si>
  <si>
    <t xml:space="preserve">* non previsto in quanto subordinato all’adozione di successivi provvedimenti</t>
  </si>
  <si>
    <t xml:space="preserve">Famiglia media appartamento</t>
  </si>
  <si>
    <t xml:space="preserve">Famiglia media villetta</t>
  </si>
  <si>
    <t xml:space="preserve">https://bolletta-energia.it/comparazione/consumo-medio-famiglia</t>
  </si>
  <si>
    <t xml:space="preserve">USI ELETTRICI COMPLESSIVI</t>
  </si>
  <si>
    <t xml:space="preserve">CLIMATIZZAZIONE</t>
  </si>
  <si>
    <t xml:space="preserve">FAMIGLIA 3 PERSONE</t>
  </si>
  <si>
    <t xml:space="preserve">khW</t>
  </si>
  <si>
    <t xml:space="preserve">FATTORE DI INCREMENTO PER CASE MONO/BIFAMILIARI</t>
  </si>
  <si>
    <t xml:space="preserve">EMISSIONI DI CO2</t>
  </si>
  <si>
    <t xml:space="preserve">Anno riferimento</t>
  </si>
  <si>
    <t xml:space="preserve">Fattori di emissione</t>
  </si>
  <si>
    <t xml:space="preserve">FONTE</t>
  </si>
  <si>
    <t xml:space="preserve">Rapporto ISPRA 2021 pag 69</t>
  </si>
  <si>
    <t xml:space="preserve">Anno</t>
  </si>
  <si>
    <t xml:space="preserve">ENERGIA ELETTRICA (SOLO TERMOELETTRICO)</t>
  </si>
  <si>
    <t xml:space="preserve">kgCO2/kWhel</t>
  </si>
  <si>
    <t xml:space="preserve">https://www.isprambiente.gov.it/files2021/pubblicazioni/rapporti/r343-2021.pdf</t>
  </si>
  <si>
    <t xml:space="preserve">ENERGIA ELETTRICA (MIX NAZIONALE)</t>
  </si>
  <si>
    <t xml:space="preserve">TELERISCALDAMENTO (kWht utile all'utenza)</t>
  </si>
  <si>
    <t xml:space="preserve">kgCO2/kWht</t>
  </si>
  <si>
    <t xml:space="preserve">GAS NATURALE</t>
  </si>
  <si>
    <t xml:space="preserve">kgCO2/Sm3</t>
  </si>
  <si>
    <t xml:space="preserve">https://www.ets.minambiente.it/News#201-pubblicazione-parametri-standard-nazionali-anno-2020</t>
  </si>
  <si>
    <t xml:space="preserve">GASOLIO riscaldamento</t>
  </si>
  <si>
    <t xml:space="preserve">kgCO2/kg</t>
  </si>
  <si>
    <t xml:space="preserve">CALCOLI PER GAS NATURALE</t>
  </si>
  <si>
    <t xml:space="preserve">U.M.</t>
  </si>
  <si>
    <t xml:space="preserve">Valore</t>
  </si>
  <si>
    <t xml:space="preserve">Rapporto ISPRA 2021 pag 72</t>
  </si>
  <si>
    <t xml:space="preserve">PCI gas considerato</t>
  </si>
  <si>
    <t xml:space="preserve">kWh/sm3</t>
  </si>
  <si>
    <t xml:space="preserve">PCI gas Diagnosi ENEA 2021</t>
  </si>
  <si>
    <t xml:space="preserve">GAS NATURALE ricalcolato su PCI DE ENEA</t>
  </si>
  <si>
    <t xml:space="preserve">CALCOLI PER TLR</t>
  </si>
  <si>
    <t xml:space="preserve">Energia utile</t>
  </si>
  <si>
    <t xml:space="preserve">kWht</t>
  </si>
  <si>
    <t xml:space="preserve">fP,tot (fattore di conversione in energia primaria totale</t>
  </si>
  <si>
    <t xml:space="preserve">https://www.aimgruppo.it/teleriscaldamento/</t>
  </si>
  <si>
    <t xml:space="preserve">fP,nren (fattore di conversione in energia primaria non rinnovabile)</t>
  </si>
  <si>
    <t xml:space="preserve">fP,ren (fattore di conversione in energia primaria rinnovabile):</t>
  </si>
  <si>
    <t xml:space="preserve">Energia primaria totale</t>
  </si>
  <si>
    <t xml:space="preserve">quota parte energia da non rinnovabile</t>
  </si>
  <si>
    <t xml:space="preserve">Consumo gas per 1 kWht utile all'utenza</t>
  </si>
  <si>
    <t xml:space="preserve">Sm3/kWht</t>
  </si>
  <si>
    <t xml:space="preserve">tep/MWht</t>
  </si>
  <si>
    <t xml:space="preserve">Fattore di conversione TLR di Vicenza</t>
  </si>
  <si>
    <t xml:space="preserve">FATTORI DI CONVERSIONE IN ENERGIA PRIMARIA DEI VETTORI ENERGETICI</t>
  </si>
  <si>
    <t xml:space="preserve">VETTORE ENERGETICO</t>
  </si>
  <si>
    <t xml:space="preserve">Fp,nren</t>
  </si>
  <si>
    <t xml:space="preserve">Fp,ren</t>
  </si>
  <si>
    <t xml:space="preserve">Fp,tot</t>
  </si>
  <si>
    <t xml:space="preserve">Gas Naturale</t>
  </si>
  <si>
    <t xml:space="preserve">GPL</t>
  </si>
  <si>
    <t xml:space="preserve">Gasolio</t>
  </si>
  <si>
    <t xml:space="preserve">Carbone</t>
  </si>
  <si>
    <t xml:space="preserve">Biomasse solide</t>
  </si>
  <si>
    <t xml:space="preserve">Biomasse liquide e gassose</t>
  </si>
  <si>
    <t xml:space="preserve">Energia elettrica da rete</t>
  </si>
  <si>
    <t xml:space="preserve">eqivalente a un rendimento del 41,3%</t>
  </si>
  <si>
    <t xml:space="preserve">Teleriscaldamento  (AIM)</t>
  </si>
  <si>
    <t xml:space="preserve">generico</t>
  </si>
  <si>
    <t xml:space="preserve">RSU</t>
  </si>
  <si>
    <t xml:space="preserve">Teleraffrescamento</t>
  </si>
  <si>
    <t xml:space="preserve">Solare Termico</t>
  </si>
  <si>
    <t xml:space="preserve">Solare Fotovoltaico e rinnovabili elettriche</t>
  </si>
  <si>
    <t xml:space="preserve">Energia termica dall'abiente esterno - free cooling</t>
  </si>
  <si>
    <t xml:space="preserve">Energia termica dall'ambiente esterno  - pompa di calore</t>
  </si>
  <si>
    <t xml:space="preserve">DM 26/06/2015, All 1, Art. 1.1</t>
  </si>
  <si>
    <t xml:space="preserve">ENERGY PERFORMANCE INDEX</t>
  </si>
  <si>
    <t xml:space="preserve">climatizzazione estiva</t>
  </si>
  <si>
    <t xml:space="preserve">EnPi</t>
  </si>
  <si>
    <t xml:space="preserve">fabbisogno raffrescamento (dati medi ENEA per milano)</t>
  </si>
  <si>
    <t xml:space="preserve">residenziale</t>
  </si>
  <si>
    <t xml:space="preserve">non residenziale</t>
  </si>
  <si>
    <t xml:space="preserve">FV</t>
  </si>
  <si>
    <t xml:space="preserve">producibilità media FV per nord Italia</t>
  </si>
  <si>
    <t xml:space="preserve">kWh/kWp</t>
  </si>
  <si>
    <t xml:space="preserve">ACQUA</t>
  </si>
  <si>
    <t xml:space="preserve">EnPI</t>
  </si>
  <si>
    <t xml:space="preserve">VIACQUE</t>
  </si>
  <si>
    <t xml:space="preserve">recupero acque meteoriche</t>
  </si>
  <si>
    <t xml:space="preserve">risparmio su acquedotto</t>
  </si>
  <si>
    <t xml:space="preserve">kWh/m3</t>
  </si>
  <si>
    <t xml:space="preserve">risparmio idrico</t>
  </si>
  <si>
    <t xml:space="preserve">fognatura</t>
  </si>
  <si>
    <t xml:space="preserve">depurazione</t>
  </si>
  <si>
    <t xml:space="preserve">totale</t>
  </si>
  <si>
    <t xml:space="preserve">MOBILITA'</t>
  </si>
  <si>
    <t xml:space="preserve">SOLO CONSUMO</t>
  </si>
  <si>
    <t xml:space="preserve">LIFE CYCLE</t>
  </si>
  <si>
    <t xml:space="preserve">rif indicazioni comune di Milano</t>
  </si>
  <si>
    <t xml:space="preserve">Emissioni auto per km</t>
  </si>
  <si>
    <t xml:space="preserve">kgCO2/km</t>
  </si>
  <si>
    <t xml:space="preserve">emissioni ciclo di vita, per auto gasolio</t>
  </si>
  <si>
    <t xml:space="preserve">passeggeri/auto</t>
  </si>
  <si>
    <t xml:space="preserve">Emissioni auto per km e passeggero</t>
  </si>
  <si>
    <t xml:space="preserve">kgCO2/km/pass</t>
  </si>
  <si>
    <t xml:space="preserve">Fattore di sostituzione utilizzo</t>
  </si>
  <si>
    <t xml:space="preserve">km giornalieri bici</t>
  </si>
  <si>
    <t xml:space="preserve">km/g</t>
  </si>
  <si>
    <t xml:space="preserve">g/anno</t>
  </si>
  <si>
    <t xml:space="preserve">km annui percorsi in bici</t>
  </si>
  <si>
    <t xml:space="preserve">km/anno</t>
  </si>
  <si>
    <t xml:space="preserve">risparmio CO2</t>
  </si>
  <si>
    <t xml:space="preserve">kgCO2/anno/bici</t>
  </si>
  <si>
    <t xml:space="preserve">Riduzione emissione CO2 auto elettriche</t>
  </si>
  <si>
    <t xml:space="preserve">EMISSIONI CICLO DI VITA AUTO</t>
  </si>
  <si>
    <t xml:space="preserve">Auto medie, in Italia, rif. 2015</t>
  </si>
  <si>
    <t xml:space="preserve">Emissioni CO2 - ICE</t>
  </si>
  <si>
    <t xml:space="preserve">Emissioni CO2 - BEV</t>
  </si>
  <si>
    <t xml:space="preserve">Risparmio emissioni CO2</t>
  </si>
  <si>
    <t xml:space="preserve">Fattore di sostituzione utilizzo auto ICE</t>
  </si>
  <si>
    <t xml:space="preserve">la presenza di colonnine incentiva la sostituzione delle auto ICE (stimato in 5%)</t>
  </si>
  <si>
    <t xml:space="preserve">Percorrenza media auto cittadina</t>
  </si>
  <si>
    <t xml:space="preserve">km</t>
  </si>
  <si>
    <t xml:space="preserve">Riduzione consumi per punto di ricarica</t>
  </si>
  <si>
    <t xml:space="preserve">kg/CO2 per punto</t>
  </si>
  <si>
    <r>
      <rPr>
        <sz val="10"/>
        <rFont val="Arial"/>
        <family val="2"/>
        <charset val="1"/>
      </rPr>
      <t xml:space="preserve">livello </t>
    </r>
    <r>
      <rPr>
        <b val="true"/>
        <sz val="10"/>
        <rFont val="Arial"/>
        <family val="2"/>
        <charset val="1"/>
      </rPr>
      <t xml:space="preserve">normativo</t>
    </r>
    <r>
      <rPr>
        <sz val="10"/>
        <rFont val="Arial"/>
        <family val="2"/>
        <charset val="1"/>
      </rPr>
      <t xml:space="preserve"> il </t>
    </r>
    <r>
      <rPr>
        <b val="true"/>
        <sz val="10"/>
        <rFont val="Arial"/>
        <family val="2"/>
        <charset val="1"/>
      </rPr>
      <t xml:space="preserve">DM 11/10/2017 CAM – Criteri Ambientali Minimi</t>
    </r>
    <r>
      <rPr>
        <sz val="10"/>
        <rFont val="Arial"/>
        <family val="2"/>
        <charset val="1"/>
      </rPr>
      <t xml:space="preserve"> in edilizia, fa riferimento alle prestazioni di riflessione solare.</t>
    </r>
  </si>
  <si>
    <t xml:space="preserve">Nel caso di pavimentazioni ad uso pedonale o ciclabile, strade carrabili e parcheggi, stabilisce come “criteri minimi” l’utilizzo di materiali permeabili e di materiali con un indice SRI almeno pari a 0.29 (29%). Diventa “criterio premiante” l’uso di materiali con valori SRI superiori al minimo previsto.</t>
  </si>
  <si>
    <t xml:space="preserve">Previsioni prezzi CO2</t>
  </si>
  <si>
    <t xml:space="preserve">https://www.qualenergia.it/pro/articoli/mercato-ets-prezzi-co2-sopra-100-euro-tonnellata-2025/</t>
  </si>
  <si>
    <t xml:space="preserve">CAM AMBIENTALI VERDE PUBBLICO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</si>
</sst>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dd/mm/yyyy"/>
    <numFmt numFmtId="166" formatCode="#,##0\ ;[RED]\-#,##0\ "/>
    <numFmt numFmtId="167" formatCode="mmm\-yy"/>
    <numFmt numFmtId="168" formatCode="0.00"/>
    <numFmt numFmtId="169" formatCode="0"/>
    <numFmt numFmtId="170" formatCode="#,##0.00\ ;[RED]\-#,##0.00\ "/>
    <numFmt numFmtId="171" formatCode="#,##0.0\ ;[RED]\-#,##0.0\ "/>
    <numFmt numFmtId="172" formatCode="0.000"/>
    <numFmt numFmtId="173" formatCode="0.0"/>
    <numFmt numFmtId="174" formatCode="0%"/>
    <numFmt numFmtId="175" formatCode="0.0\ ;\-0.0\ "/>
    <numFmt numFmtId="176" formatCode="#,##0.00&quot; €&quot;;[RED]\-#,##0.00&quot; €&quot;"/>
    <numFmt numFmtId="177" formatCode="#,##0&quot; €&quot;;[RED]\-#,##0&quot; €&quot;"/>
    <numFmt numFmtId="178" formatCode="#,##0.0&quot; €&quot;;[RED]\-#,##0.0&quot; €&quot;"/>
    <numFmt numFmtId="179" formatCode="General"/>
    <numFmt numFmtId="180" formatCode="#,##0.0000\ ;[RED]\-#,##0.0000\ "/>
  </numFmts>
  <fonts count="33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2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 val="true"/>
      <sz val="15"/>
      <name val="Titillium Web"/>
      <family val="0"/>
      <charset val="1"/>
    </font>
    <font>
      <b val="true"/>
      <sz val="12"/>
      <name val="Titillium Web"/>
      <family val="0"/>
      <charset val="1"/>
    </font>
    <font>
      <sz val="8"/>
      <name val="Titillium Web"/>
      <family val="0"/>
      <charset val="1"/>
    </font>
    <font>
      <sz val="10"/>
      <name val="Arial"/>
      <family val="2"/>
      <charset val="1"/>
    </font>
    <font>
      <i val="true"/>
      <sz val="8"/>
      <name val="Titillium Web"/>
      <family val="0"/>
      <charset val="1"/>
    </font>
    <font>
      <sz val="12"/>
      <name val="Arial"/>
      <family val="2"/>
      <charset val="1"/>
    </font>
    <font>
      <sz val="12"/>
      <name val="Arial"/>
      <family val="0"/>
      <charset val="1"/>
    </font>
    <font>
      <b val="true"/>
      <sz val="8"/>
      <color rgb="FF336600"/>
      <name val="Titillium Web"/>
      <family val="0"/>
      <charset val="1"/>
    </font>
    <font>
      <sz val="10"/>
      <name val="Titillium Web"/>
      <family val="0"/>
      <charset val="1"/>
    </font>
    <font>
      <b val="true"/>
      <sz val="8"/>
      <name val="Titillium Web"/>
      <family val="0"/>
      <charset val="1"/>
    </font>
    <font>
      <b val="true"/>
      <sz val="8"/>
      <color rgb="FFFFFFFF"/>
      <name val="Titillium Web"/>
      <family val="0"/>
      <charset val="1"/>
    </font>
    <font>
      <sz val="9"/>
      <color rgb="FF000000"/>
      <name val="Tahoma"/>
      <family val="2"/>
      <charset val="1"/>
    </font>
    <font>
      <sz val="8"/>
      <name val="Arial"/>
      <family val="2"/>
      <charset val="1"/>
    </font>
    <font>
      <sz val="8"/>
      <name val="Arial"/>
      <family val="0"/>
      <charset val="1"/>
    </font>
    <font>
      <b val="true"/>
      <sz val="16"/>
      <color rgb="FF000000"/>
      <name val="Titillium Web"/>
      <family val="0"/>
      <charset val="1"/>
    </font>
    <font>
      <b val="true"/>
      <sz val="11"/>
      <color rgb="FF000000"/>
      <name val="Titillium Web"/>
      <family val="0"/>
      <charset val="1"/>
    </font>
    <font>
      <b val="true"/>
      <sz val="14"/>
      <color rgb="FF000000"/>
      <name val="Titillium Web"/>
      <family val="0"/>
      <charset val="1"/>
    </font>
    <font>
      <b val="true"/>
      <sz val="12"/>
      <color rgb="FF000000"/>
      <name val="Titillium Web"/>
      <family val="0"/>
      <charset val="1"/>
    </font>
    <font>
      <sz val="10"/>
      <color rgb="FF000000"/>
      <name val="Titillium Web"/>
      <family val="0"/>
      <charset val="1"/>
    </font>
    <font>
      <sz val="8"/>
      <color rgb="FF000000"/>
      <name val="Titillium Web"/>
      <family val="0"/>
      <charset val="1"/>
    </font>
    <font>
      <b val="true"/>
      <sz val="10"/>
      <color rgb="FF000000"/>
      <name val="Titillium Web"/>
      <family val="0"/>
      <charset val="1"/>
    </font>
    <font>
      <b val="true"/>
      <sz val="10"/>
      <name val="Titillium Web"/>
      <family val="0"/>
      <charset val="1"/>
    </font>
    <font>
      <b val="true"/>
      <sz val="11"/>
      <color rgb="FF000000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u val="single"/>
      <sz val="10"/>
      <color rgb="FF0563C1"/>
      <name val="Arial"/>
      <family val="2"/>
      <charset val="1"/>
    </font>
    <font>
      <b val="true"/>
      <sz val="10"/>
      <name val="Arial"/>
      <family val="2"/>
      <charset val="1"/>
    </font>
    <font>
      <b val="true"/>
      <sz val="8"/>
      <color rgb="FFFF0000"/>
      <name val="Titillium Web"/>
      <family val="0"/>
      <charset val="1"/>
    </font>
  </fonts>
  <fills count="14">
    <fill>
      <patternFill patternType="none"/>
    </fill>
    <fill>
      <patternFill patternType="gray125"/>
    </fill>
    <fill>
      <patternFill patternType="solid">
        <fgColor rgb="FFDEEBF7"/>
        <bgColor rgb="FFF2F2F2"/>
      </patternFill>
    </fill>
    <fill>
      <patternFill patternType="solid">
        <fgColor rgb="FF00B0F0"/>
        <bgColor rgb="FF33CCCC"/>
      </patternFill>
    </fill>
    <fill>
      <patternFill patternType="solid">
        <fgColor rgb="FFC5E0B4"/>
        <bgColor rgb="FFD9D9D9"/>
      </patternFill>
    </fill>
    <fill>
      <patternFill patternType="solid">
        <fgColor rgb="FFCCCCCC"/>
        <bgColor rgb="FFC0C0C0"/>
      </patternFill>
    </fill>
    <fill>
      <patternFill patternType="solid">
        <fgColor rgb="FF333333"/>
        <bgColor rgb="FF333300"/>
      </patternFill>
    </fill>
    <fill>
      <patternFill patternType="solid">
        <fgColor rgb="FFBFBFBF"/>
        <bgColor rgb="FFC0C0C0"/>
      </patternFill>
    </fill>
    <fill>
      <patternFill patternType="solid">
        <fgColor rgb="FF92D050"/>
        <bgColor rgb="FFAFABAB"/>
      </patternFill>
    </fill>
    <fill>
      <patternFill patternType="solid">
        <fgColor rgb="FFC0C0C0"/>
        <bgColor rgb="FFBFBFBF"/>
      </patternFill>
    </fill>
    <fill>
      <patternFill patternType="solid">
        <fgColor rgb="FFFFC000"/>
        <bgColor rgb="FFFF9900"/>
      </patternFill>
    </fill>
    <fill>
      <patternFill patternType="solid">
        <fgColor rgb="FFF2F2F2"/>
        <bgColor rgb="FFDEEBF7"/>
      </patternFill>
    </fill>
    <fill>
      <patternFill patternType="solid">
        <fgColor rgb="FFBDD7EE"/>
        <bgColor rgb="FFCCCCCC"/>
      </patternFill>
    </fill>
    <fill>
      <patternFill patternType="solid">
        <fgColor rgb="FFD9D9D9"/>
        <bgColor rgb="FFCCCCCC"/>
      </patternFill>
    </fill>
  </fills>
  <borders count="15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thin">
        <color rgb="FFAFABAB"/>
      </left>
      <right style="thin">
        <color rgb="FFAFABAB"/>
      </right>
      <top style="thin">
        <color rgb="FFAFABAB"/>
      </top>
      <bottom style="thin">
        <color rgb="FFAFABAB"/>
      </bottom>
      <diagonal/>
    </border>
    <border diagonalUp="false" diagonalDown="false">
      <left style="thin">
        <color rgb="FFAFABAB"/>
      </left>
      <right style="thin">
        <color rgb="FFAFABAB"/>
      </right>
      <top/>
      <bottom style="thin">
        <color rgb="FFAFABAB"/>
      </bottom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7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3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5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5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8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8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8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8" fillId="7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6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72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" fillId="8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9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7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8" fillId="8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71" fontId="8" fillId="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8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3" fontId="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4" fontId="8" fillId="4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8" fillId="0" borderId="0" xfId="19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6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9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6" borderId="0" xfId="0" applyFont="true" applyBorder="false" applyAlignment="false" applyProtection="true">
      <alignment horizontal="general" vertical="bottom" textRotation="0" wrapText="false" indent="0" shrinkToFit="false"/>
      <protection locked="true" hidden="true"/>
    </xf>
    <xf numFmtId="164" fontId="16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5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15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5" fillId="1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11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0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2" fillId="11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3" fillId="11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1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1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1" fillId="4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1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4" fillId="0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0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27" fillId="3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7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4" fontId="1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27" fillId="0" borderId="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8" fillId="13" borderId="7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13" borderId="8" xfId="2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13" borderId="8" xfId="22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8" fillId="13" borderId="9" xfId="23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9" fillId="0" borderId="0" xfId="21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8" fillId="13" borderId="10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13" borderId="1" xfId="2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13" borderId="1" xfId="23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13" borderId="11" xfId="23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0" xfId="22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1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8" fillId="0" borderId="1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0" fontId="28" fillId="0" borderId="1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30" fillId="0" borderId="11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5" fillId="0" borderId="11" xfId="22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2" xfId="22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5" fillId="0" borderId="13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28" fillId="0" borderId="13" xfId="22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0" fontId="28" fillId="0" borderId="13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5" fillId="0" borderId="14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9" fillId="0" borderId="1" xfId="21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5" fillId="0" borderId="1" xfId="22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80" fontId="5" fillId="0" borderId="1" xfId="22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5" fillId="0" borderId="1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1" xfId="21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4" fillId="0" borderId="1" xfId="21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" fillId="0" borderId="1" xfId="21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0" fillId="0" borderId="1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4" fillId="0" borderId="1" xfId="21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7" borderId="1" xfId="22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7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7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9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e 2" xfId="21"/>
    <cellStyle name="Normale 2 2" xfId="22"/>
    <cellStyle name="Normale 3" xfId="23"/>
    <cellStyle name="*unknown*" xfId="20" builtinId="8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3366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DEEBF7"/>
      <rgbColor rgb="FF660066"/>
      <rgbColor rgb="FFFF8080"/>
      <rgbColor rgb="FF0563C1"/>
      <rgbColor rgb="FFBDD7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CCCC"/>
      <rgbColor rgb="FFC5E0B4"/>
      <rgbColor rgb="FFFFFF99"/>
      <rgbColor rgb="FFBFBFBF"/>
      <rgbColor rgb="FFFF99CC"/>
      <rgbColor rgb="FFCC99FF"/>
      <rgbColor rgb="FFD9D9D9"/>
      <rgbColor rgb="FF3366FF"/>
      <rgbColor rgb="FF33CCCC"/>
      <rgbColor rgb="FF92D050"/>
      <rgbColor rgb="FFFFC000"/>
      <rgbColor rgb="FFFF9900"/>
      <rgbColor rgb="FFFF6600"/>
      <rgbColor rgb="FF666699"/>
      <rgbColor rgb="FFAFABAB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4.wmf"/><Relationship Id="rId2" Type="http://schemas.openxmlformats.org/officeDocument/2006/relationships/image" Target="../media/image5.wmf"/><Relationship Id="rId3" Type="http://schemas.openxmlformats.org/officeDocument/2006/relationships/image" Target="../media/image6.wmf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7.wmf"/><Relationship Id="rId2" Type="http://schemas.openxmlformats.org/officeDocument/2006/relationships/image" Target="../media/image8.wmf"/><Relationship Id="rId3" Type="http://schemas.openxmlformats.org/officeDocument/2006/relationships/image" Target="../media/image9.wmf"/><Relationship Id="rId4" Type="http://schemas.openxmlformats.org/officeDocument/2006/relationships/image" Target="../media/image10.wmf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17</xdr:col>
      <xdr:colOff>74520</xdr:colOff>
      <xdr:row>3</xdr:row>
      <xdr:rowOff>19440</xdr:rowOff>
    </xdr:from>
    <xdr:to>
      <xdr:col>27</xdr:col>
      <xdr:colOff>536400</xdr:colOff>
      <xdr:row>40</xdr:row>
      <xdr:rowOff>151200</xdr:rowOff>
    </xdr:to>
    <xdr:pic>
      <xdr:nvPicPr>
        <xdr:cNvPr id="0" name="Immagine 1" descr=""/>
        <xdr:cNvPicPr/>
      </xdr:nvPicPr>
      <xdr:blipFill>
        <a:blip r:embed="rId1"/>
        <a:stretch/>
      </xdr:blipFill>
      <xdr:spPr>
        <a:xfrm>
          <a:off x="14575680" y="506880"/>
          <a:ext cx="6697800" cy="614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762120</xdr:colOff>
      <xdr:row>7</xdr:row>
      <xdr:rowOff>114840</xdr:rowOff>
    </xdr:from>
    <xdr:to>
      <xdr:col>19</xdr:col>
      <xdr:colOff>165240</xdr:colOff>
      <xdr:row>38</xdr:row>
      <xdr:rowOff>69840</xdr:rowOff>
    </xdr:to>
    <xdr:pic>
      <xdr:nvPicPr>
        <xdr:cNvPr id="1" name="Immagine 3" descr=""/>
        <xdr:cNvPicPr/>
      </xdr:nvPicPr>
      <xdr:blipFill>
        <a:blip r:embed="rId2"/>
        <a:stretch/>
      </xdr:blipFill>
      <xdr:spPr>
        <a:xfrm>
          <a:off x="7434360" y="1252440"/>
          <a:ext cx="8479440" cy="4994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181440</xdr:colOff>
      <xdr:row>2</xdr:row>
      <xdr:rowOff>142920</xdr:rowOff>
    </xdr:from>
    <xdr:to>
      <xdr:col>28</xdr:col>
      <xdr:colOff>374040</xdr:colOff>
      <xdr:row>49</xdr:row>
      <xdr:rowOff>90000</xdr:rowOff>
    </xdr:to>
    <xdr:pic>
      <xdr:nvPicPr>
        <xdr:cNvPr id="2" name="Immagine 1" descr=""/>
        <xdr:cNvPicPr/>
      </xdr:nvPicPr>
      <xdr:blipFill>
        <a:blip r:embed="rId1"/>
        <a:stretch/>
      </xdr:blipFill>
      <xdr:spPr>
        <a:xfrm>
          <a:off x="8438040" y="523800"/>
          <a:ext cx="16116480" cy="10423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11</xdr:col>
      <xdr:colOff>66960</xdr:colOff>
      <xdr:row>2</xdr:row>
      <xdr:rowOff>28800</xdr:rowOff>
    </xdr:from>
    <xdr:to>
      <xdr:col>24</xdr:col>
      <xdr:colOff>90000</xdr:colOff>
      <xdr:row>39</xdr:row>
      <xdr:rowOff>158760</xdr:rowOff>
    </xdr:to>
    <xdr:pic>
      <xdr:nvPicPr>
        <xdr:cNvPr id="3" name="Immagine 1" descr=""/>
        <xdr:cNvPicPr/>
      </xdr:nvPicPr>
      <xdr:blipFill>
        <a:blip r:embed="rId1"/>
        <a:stretch/>
      </xdr:blipFill>
      <xdr:spPr>
        <a:xfrm>
          <a:off x="10256040" y="352440"/>
          <a:ext cx="8129520" cy="6157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600120</xdr:colOff>
      <xdr:row>23</xdr:row>
      <xdr:rowOff>95760</xdr:rowOff>
    </xdr:from>
    <xdr:to>
      <xdr:col>7</xdr:col>
      <xdr:colOff>128160</xdr:colOff>
      <xdr:row>61</xdr:row>
      <xdr:rowOff>142560</xdr:rowOff>
    </xdr:to>
    <xdr:pic>
      <xdr:nvPicPr>
        <xdr:cNvPr id="4" name="Immagine 3" descr=""/>
        <xdr:cNvPicPr/>
      </xdr:nvPicPr>
      <xdr:blipFill>
        <a:blip r:embed="rId2"/>
        <a:stretch/>
      </xdr:blipFill>
      <xdr:spPr>
        <a:xfrm>
          <a:off x="600120" y="3845880"/>
          <a:ext cx="7222680" cy="622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172800</xdr:colOff>
      <xdr:row>41</xdr:row>
      <xdr:rowOff>61560</xdr:rowOff>
    </xdr:from>
    <xdr:to>
      <xdr:col>16</xdr:col>
      <xdr:colOff>13680</xdr:colOff>
      <xdr:row>67</xdr:row>
      <xdr:rowOff>11520</xdr:rowOff>
    </xdr:to>
    <xdr:pic>
      <xdr:nvPicPr>
        <xdr:cNvPr id="5" name="Immagine 4" descr=""/>
        <xdr:cNvPicPr/>
      </xdr:nvPicPr>
      <xdr:blipFill>
        <a:blip r:embed="rId3"/>
        <a:srcRect l="0" t="0" r="0" b="48585"/>
        <a:stretch/>
      </xdr:blipFill>
      <xdr:spPr>
        <a:xfrm>
          <a:off x="7867440" y="6737760"/>
          <a:ext cx="5453280" cy="4176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8</xdr:col>
      <xdr:colOff>552960</xdr:colOff>
      <xdr:row>1</xdr:row>
      <xdr:rowOff>57600</xdr:rowOff>
    </xdr:from>
    <xdr:to>
      <xdr:col>17</xdr:col>
      <xdr:colOff>461880</xdr:colOff>
      <xdr:row>25</xdr:row>
      <xdr:rowOff>8640</xdr:rowOff>
    </xdr:to>
    <xdr:pic>
      <xdr:nvPicPr>
        <xdr:cNvPr id="6" name="Immagine 7" descr=""/>
        <xdr:cNvPicPr/>
      </xdr:nvPicPr>
      <xdr:blipFill>
        <a:blip r:embed="rId1"/>
        <a:stretch/>
      </xdr:blipFill>
      <xdr:spPr>
        <a:xfrm>
          <a:off x="8420400" y="219960"/>
          <a:ext cx="5520960" cy="3852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426240</xdr:colOff>
      <xdr:row>33</xdr:row>
      <xdr:rowOff>74160</xdr:rowOff>
    </xdr:from>
    <xdr:to>
      <xdr:col>20</xdr:col>
      <xdr:colOff>3010320</xdr:colOff>
      <xdr:row>58</xdr:row>
      <xdr:rowOff>62280</xdr:rowOff>
    </xdr:to>
    <xdr:pic>
      <xdr:nvPicPr>
        <xdr:cNvPr id="7" name="Immagine 6" descr=""/>
        <xdr:cNvPicPr/>
      </xdr:nvPicPr>
      <xdr:blipFill>
        <a:blip r:embed="rId2"/>
        <a:stretch/>
      </xdr:blipFill>
      <xdr:spPr>
        <a:xfrm>
          <a:off x="12658680" y="5438520"/>
          <a:ext cx="5702040" cy="4052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477720</xdr:colOff>
      <xdr:row>31</xdr:row>
      <xdr:rowOff>9720</xdr:rowOff>
    </xdr:from>
    <xdr:to>
      <xdr:col>15</xdr:col>
      <xdr:colOff>511560</xdr:colOff>
      <xdr:row>53</xdr:row>
      <xdr:rowOff>146880</xdr:rowOff>
    </xdr:to>
    <xdr:pic>
      <xdr:nvPicPr>
        <xdr:cNvPr id="8" name="Immagine 1" descr=""/>
        <xdr:cNvPicPr/>
      </xdr:nvPicPr>
      <xdr:blipFill>
        <a:blip r:embed="rId3"/>
        <a:stretch/>
      </xdr:blipFill>
      <xdr:spPr>
        <a:xfrm>
          <a:off x="7721640" y="5049000"/>
          <a:ext cx="5022360" cy="3713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45360</xdr:colOff>
      <xdr:row>61</xdr:row>
      <xdr:rowOff>139320</xdr:rowOff>
    </xdr:from>
    <xdr:to>
      <xdr:col>16</xdr:col>
      <xdr:colOff>439920</xdr:colOff>
      <xdr:row>86</xdr:row>
      <xdr:rowOff>41760</xdr:rowOff>
    </xdr:to>
    <xdr:pic>
      <xdr:nvPicPr>
        <xdr:cNvPr id="9" name="Immagine 2" descr=""/>
        <xdr:cNvPicPr/>
      </xdr:nvPicPr>
      <xdr:blipFill>
        <a:blip r:embed="rId4"/>
        <a:stretch/>
      </xdr:blipFill>
      <xdr:spPr>
        <a:xfrm>
          <a:off x="668880" y="10055160"/>
          <a:ext cx="12627000" cy="3966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581040</xdr:colOff>
      <xdr:row>4</xdr:row>
      <xdr:rowOff>133200</xdr:rowOff>
    </xdr:from>
    <xdr:to>
      <xdr:col>12</xdr:col>
      <xdr:colOff>537480</xdr:colOff>
      <xdr:row>33</xdr:row>
      <xdr:rowOff>42840</xdr:rowOff>
    </xdr:to>
    <xdr:pic>
      <xdr:nvPicPr>
        <xdr:cNvPr id="10" name="Immagine 1" descr=""/>
        <xdr:cNvPicPr/>
      </xdr:nvPicPr>
      <xdr:blipFill>
        <a:blip r:embed="rId1"/>
        <a:stretch/>
      </xdr:blipFill>
      <xdr:spPr>
        <a:xfrm>
          <a:off x="1204560" y="783360"/>
          <a:ext cx="6815520" cy="4623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514440</xdr:colOff>
      <xdr:row>5</xdr:row>
      <xdr:rowOff>143280</xdr:rowOff>
    </xdr:from>
    <xdr:to>
      <xdr:col>12</xdr:col>
      <xdr:colOff>603360</xdr:colOff>
      <xdr:row>65</xdr:row>
      <xdr:rowOff>3240</xdr:rowOff>
    </xdr:to>
    <xdr:pic>
      <xdr:nvPicPr>
        <xdr:cNvPr id="11" name="Immagine 3" descr=""/>
        <xdr:cNvPicPr/>
      </xdr:nvPicPr>
      <xdr:blipFill>
        <a:blip r:embed="rId1"/>
        <a:stretch/>
      </xdr:blipFill>
      <xdr:spPr>
        <a:xfrm>
          <a:off x="1137960" y="955800"/>
          <a:ext cx="6948000" cy="961380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sprambiente.gov.it/files2021/pubblicazioni/rapporti/r343-2021.pdf" TargetMode="External"/><Relationship Id="rId2" Type="http://schemas.openxmlformats.org/officeDocument/2006/relationships/hyperlink" Target="https://www.isprambiente.gov.it/files2021/pubblicazioni/rapporti/r343-2021.pdf" TargetMode="External"/><Relationship Id="rId3" Type="http://schemas.openxmlformats.org/officeDocument/2006/relationships/hyperlink" Target="https://www.ets.minambiente.it/News" TargetMode="External"/><Relationship Id="rId4" Type="http://schemas.openxmlformats.org/officeDocument/2006/relationships/hyperlink" Target="https://www.aimgruppo.it/teleriscaldamento/" TargetMode="External"/><Relationship Id="rId5" Type="http://schemas.openxmlformats.org/officeDocument/2006/relationships/hyperlink" Target="https://www.aimgruppo.it/teleriscaldamento/" TargetMode="External"/><Relationship Id="rId6" Type="http://schemas.openxmlformats.org/officeDocument/2006/relationships/hyperlink" Target="https://www.aimgruppo.it/teleriscaldamento/" TargetMode="External"/><Relationship Id="rId7" Type="http://schemas.openxmlformats.org/officeDocument/2006/relationships/drawing" Target="../drawings/drawing2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M122"/>
  <sheetViews>
    <sheetView showFormulas="false" showGridLines="true" showRowColHeaders="true" showZeros="true" rightToLeft="false" tabSelected="tru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ColWidth="8.84765625" defaultRowHeight="12.8" zeroHeight="false" outlineLevelRow="1" outlineLevelCol="0"/>
  <cols>
    <col collapsed="false" customWidth="true" hidden="false" outlineLevel="0" max="1" min="1" style="0" width="60"/>
    <col collapsed="false" customWidth="true" hidden="false" outlineLevel="0" max="2" min="2" style="0" width="12.71"/>
    <col collapsed="false" customWidth="true" hidden="false" outlineLevel="0" max="3" min="3" style="0" width="16.14"/>
    <col collapsed="false" customWidth="true" hidden="false" outlineLevel="0" max="4" min="4" style="0" width="47.14"/>
    <col collapsed="false" customWidth="true" hidden="false" outlineLevel="0" max="5" min="5" style="0" width="11.14"/>
    <col collapsed="false" customWidth="true" hidden="false" outlineLevel="0" max="6" min="6" style="0" width="11.42"/>
    <col collapsed="false" customWidth="true" hidden="false" outlineLevel="0" max="11" min="11" style="0" width="11.42"/>
  </cols>
  <sheetData>
    <row r="1" customFormat="false" ht="18.55" hidden="false" customHeight="false" outlineLevel="0" collapsed="false">
      <c r="A1" s="1" t="s">
        <v>0</v>
      </c>
      <c r="B1" s="2"/>
    </row>
    <row r="2" customFormat="false" ht="15" hidden="false" customHeight="false" outlineLevel="0" collapsed="false">
      <c r="A2" s="2"/>
      <c r="B2" s="3" t="s">
        <v>1</v>
      </c>
      <c r="C2" s="4" t="n">
        <v>44958</v>
      </c>
      <c r="D2" s="5" t="s">
        <v>2</v>
      </c>
      <c r="E2" s="5" t="s">
        <v>3</v>
      </c>
      <c r="F2" s="6"/>
    </row>
    <row r="3" customFormat="false" ht="15" hidden="false" customHeight="false" outlineLevel="0" collapsed="false">
      <c r="A3" s="2"/>
      <c r="B3" s="6"/>
      <c r="C3" s="7"/>
      <c r="D3" s="8"/>
      <c r="E3" s="8"/>
      <c r="F3" s="6"/>
    </row>
    <row r="4" customFormat="false" ht="12.8" hidden="false" customHeight="false" outlineLevel="0" collapsed="false">
      <c r="A4" s="9" t="s">
        <v>4</v>
      </c>
      <c r="B4" s="10"/>
      <c r="C4" s="11"/>
      <c r="D4" s="8"/>
      <c r="E4" s="8"/>
      <c r="F4" s="6"/>
    </row>
    <row r="5" customFormat="false" ht="12.8" hidden="false" customHeight="false" outlineLevel="0" collapsed="false">
      <c r="A5" s="9" t="s">
        <v>5</v>
      </c>
      <c r="B5" s="12"/>
      <c r="C5" s="11"/>
      <c r="D5" s="8"/>
      <c r="E5" s="8"/>
      <c r="F5" s="6"/>
    </row>
    <row r="6" customFormat="false" ht="12.8" hidden="false" customHeight="false" outlineLevel="0" collapsed="false">
      <c r="A6" s="9" t="s">
        <v>6</v>
      </c>
      <c r="B6" s="13"/>
      <c r="C6" s="11"/>
      <c r="D6" s="8"/>
      <c r="E6" s="8"/>
      <c r="F6" s="6"/>
    </row>
    <row r="7" customFormat="false" ht="15" hidden="false" customHeight="false" outlineLevel="0" collapsed="false">
      <c r="A7" s="2"/>
      <c r="B7" s="6"/>
      <c r="C7" s="11"/>
      <c r="D7" s="8"/>
      <c r="E7" s="8"/>
      <c r="F7" s="6"/>
    </row>
    <row r="8" s="16" customFormat="true" ht="15" hidden="false" customHeight="false" outlineLevel="0" collapsed="false">
      <c r="A8" s="2" t="s">
        <v>7</v>
      </c>
      <c r="B8" s="2"/>
      <c r="C8" s="14"/>
      <c r="D8" s="15"/>
      <c r="E8" s="15"/>
      <c r="F8" s="14"/>
    </row>
    <row r="9" s="16" customFormat="true" ht="15" hidden="false" customHeight="false" outlineLevel="0" collapsed="false">
      <c r="A9" s="2" t="s">
        <v>8</v>
      </c>
      <c r="B9" s="2"/>
      <c r="C9" s="2"/>
      <c r="H9" s="17"/>
      <c r="I9" s="17"/>
    </row>
    <row r="10" s="20" customFormat="true" ht="26.15" hidden="false" customHeight="false" outlineLevel="0" collapsed="false">
      <c r="A10" s="18"/>
      <c r="B10" s="18" t="s">
        <v>9</v>
      </c>
      <c r="C10" s="18" t="s">
        <v>10</v>
      </c>
      <c r="D10" s="18" t="s">
        <v>11</v>
      </c>
      <c r="E10" s="18" t="s">
        <v>12</v>
      </c>
      <c r="F10" s="18" t="s">
        <v>13</v>
      </c>
      <c r="G10" s="18" t="s">
        <v>14</v>
      </c>
      <c r="H10" s="18" t="s">
        <v>15</v>
      </c>
      <c r="I10" s="18"/>
      <c r="J10" s="18" t="s">
        <v>16</v>
      </c>
      <c r="K10" s="18" t="s">
        <v>17</v>
      </c>
      <c r="L10" s="19"/>
    </row>
    <row r="11" customFormat="false" ht="12.8" hidden="false" customHeight="false" outlineLevel="0" collapsed="false">
      <c r="A11" s="21"/>
      <c r="B11" s="21"/>
      <c r="C11" s="21"/>
    </row>
    <row r="12" customFormat="false" ht="12.8" hidden="false" customHeight="false" outlineLevel="0" collapsed="false">
      <c r="A12" s="21" t="s">
        <v>18</v>
      </c>
      <c r="B12" s="3"/>
      <c r="C12" s="3"/>
    </row>
    <row r="13" customFormat="false" ht="12.8" hidden="false" customHeight="false" outlineLevel="0" collapsed="false">
      <c r="A13" s="3" t="s">
        <v>19</v>
      </c>
      <c r="B13" s="3" t="s">
        <v>20</v>
      </c>
      <c r="C13" s="10" t="n">
        <v>0</v>
      </c>
      <c r="D13" s="3" t="s">
        <v>21</v>
      </c>
      <c r="E13" s="3"/>
      <c r="F13" s="3"/>
      <c r="G13" s="3"/>
      <c r="H13" s="3"/>
      <c r="I13" s="3"/>
      <c r="J13" s="3"/>
      <c r="K13" s="3"/>
      <c r="L13" s="3"/>
    </row>
    <row r="14" customFormat="false" ht="12.8" hidden="false" customHeight="false" outlineLevel="0" collapsed="false">
      <c r="A14" s="3" t="s">
        <v>22</v>
      </c>
      <c r="B14" s="3" t="s">
        <v>20</v>
      </c>
      <c r="C14" s="10" t="n">
        <v>0</v>
      </c>
      <c r="D14" s="3" t="s">
        <v>21</v>
      </c>
      <c r="E14" s="3"/>
      <c r="F14" s="3"/>
      <c r="G14" s="3"/>
      <c r="H14" s="3"/>
      <c r="I14" s="3"/>
      <c r="J14" s="3"/>
      <c r="K14" s="3"/>
      <c r="L14" s="3"/>
    </row>
    <row r="15" customFormat="false" ht="12.8" hidden="false" customHeight="false" outlineLevel="0" collapsed="false">
      <c r="A15" s="3" t="s">
        <v>23</v>
      </c>
      <c r="B15" s="3" t="s">
        <v>20</v>
      </c>
      <c r="C15" s="12" t="n">
        <f aca="false">C13-C14</f>
        <v>0</v>
      </c>
      <c r="D15" s="3"/>
      <c r="E15" s="3"/>
      <c r="F15" s="3"/>
      <c r="G15" s="3"/>
      <c r="H15" s="3"/>
      <c r="I15" s="3"/>
      <c r="J15" s="3"/>
      <c r="K15" s="3"/>
      <c r="L15" s="3"/>
    </row>
    <row r="16" customFormat="false" ht="12.8" hidden="false" customHeight="false" outlineLevel="0" collapsed="false">
      <c r="A16" s="3" t="s">
        <v>24</v>
      </c>
      <c r="B16" s="3" t="s">
        <v>25</v>
      </c>
      <c r="C16" s="10" t="n">
        <v>0</v>
      </c>
      <c r="D16" s="3" t="s">
        <v>21</v>
      </c>
      <c r="E16" s="3"/>
      <c r="F16" s="3"/>
      <c r="G16" s="3"/>
      <c r="H16" s="3"/>
      <c r="I16" s="3"/>
      <c r="J16" s="3"/>
      <c r="K16" s="3"/>
      <c r="L16" s="3"/>
    </row>
    <row r="17" customFormat="false" ht="12.8" hidden="false" customHeight="false" outlineLevel="0" collapsed="false">
      <c r="A17" s="3" t="s">
        <v>26</v>
      </c>
      <c r="B17" s="3" t="s">
        <v>27</v>
      </c>
      <c r="C17" s="12" t="n">
        <f aca="false">C16/150</f>
        <v>0</v>
      </c>
      <c r="D17" s="3"/>
      <c r="E17" s="3"/>
      <c r="F17" s="3"/>
      <c r="G17" s="3"/>
      <c r="H17" s="3"/>
      <c r="I17" s="3"/>
      <c r="J17" s="3"/>
      <c r="K17" s="3"/>
      <c r="L17" s="3"/>
    </row>
    <row r="18" customFormat="false" ht="12.8" hidden="false" customHeight="false" outlineLevel="0" collapsed="false">
      <c r="A18" s="3" t="s">
        <v>28</v>
      </c>
      <c r="B18" s="3" t="s">
        <v>27</v>
      </c>
      <c r="C18" s="10" t="n">
        <f aca="false">C17/3</f>
        <v>0</v>
      </c>
      <c r="D18" s="3"/>
      <c r="E18" s="3"/>
      <c r="F18" s="3"/>
      <c r="G18" s="3"/>
      <c r="H18" s="3"/>
      <c r="I18" s="3"/>
      <c r="J18" s="3"/>
      <c r="K18" s="3"/>
      <c r="L18" s="3"/>
    </row>
    <row r="19" customFormat="false" ht="12.8" hidden="false" customHeight="false" outlineLevel="0" collapsed="false">
      <c r="A19" s="21" t="s">
        <v>29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customFormat="false" ht="12.8" hidden="false" customHeight="false" outlineLevel="0" collapsed="false">
      <c r="A20" s="3" t="s">
        <v>30</v>
      </c>
      <c r="B20" s="3" t="s">
        <v>20</v>
      </c>
      <c r="C20" s="10" t="n">
        <v>0</v>
      </c>
      <c r="D20" s="3"/>
      <c r="E20" s="3"/>
      <c r="F20" s="3"/>
      <c r="G20" s="3"/>
      <c r="H20" s="3"/>
      <c r="I20" s="3"/>
      <c r="J20" s="3"/>
      <c r="K20" s="3"/>
      <c r="L20" s="3"/>
    </row>
    <row r="21" customFormat="false" ht="12.8" hidden="false" customHeight="false" outlineLevel="0" collapsed="false">
      <c r="A21" s="3" t="s">
        <v>31</v>
      </c>
      <c r="B21" s="3" t="s">
        <v>20</v>
      </c>
      <c r="C21" s="10" t="n">
        <v>0</v>
      </c>
      <c r="F21" s="3"/>
      <c r="G21" s="3"/>
      <c r="H21" s="3"/>
      <c r="I21" s="3"/>
      <c r="J21" s="3"/>
      <c r="K21" s="3"/>
      <c r="L21" s="3"/>
    </row>
    <row r="22" customFormat="false" ht="12.8" hidden="false" customHeight="false" outlineLevel="0" collapsed="false">
      <c r="A22" s="3" t="s">
        <v>32</v>
      </c>
      <c r="B22" s="3" t="s">
        <v>25</v>
      </c>
      <c r="C22" s="10" t="n">
        <v>0</v>
      </c>
      <c r="F22" s="3"/>
      <c r="G22" s="3"/>
      <c r="H22" s="3"/>
      <c r="I22" s="3"/>
      <c r="J22" s="3"/>
      <c r="K22" s="3"/>
      <c r="L22" s="3"/>
    </row>
    <row r="23" customFormat="false" ht="12.8" hidden="false" customHeight="false" outlineLevel="0" collapsed="false">
      <c r="A23" s="3" t="s">
        <v>33</v>
      </c>
      <c r="B23" s="3" t="s">
        <v>25</v>
      </c>
      <c r="C23" s="10" t="n">
        <v>0</v>
      </c>
      <c r="F23" s="3"/>
      <c r="G23" s="3"/>
      <c r="H23" s="3"/>
      <c r="I23" s="3"/>
      <c r="J23" s="3"/>
      <c r="K23" s="3"/>
      <c r="L23" s="3"/>
    </row>
    <row r="24" customFormat="false" ht="12.8" hidden="false" customHeight="false" outlineLevel="0" collapsed="false">
      <c r="A24" s="3" t="s">
        <v>34</v>
      </c>
      <c r="B24" s="3" t="s">
        <v>20</v>
      </c>
      <c r="C24" s="10" t="n">
        <v>0</v>
      </c>
      <c r="F24" s="3"/>
      <c r="G24" s="3"/>
      <c r="H24" s="3"/>
      <c r="I24" s="3"/>
      <c r="J24" s="3"/>
      <c r="K24" s="3"/>
      <c r="L24" s="3"/>
    </row>
    <row r="25" customFormat="false" ht="12.8" hidden="false" customHeight="false" outlineLevel="0" collapsed="false">
      <c r="A25" s="9"/>
      <c r="B25" s="9"/>
      <c r="C25" s="22"/>
      <c r="D25" s="3"/>
      <c r="E25" s="3"/>
      <c r="F25" s="3"/>
      <c r="G25" s="3"/>
      <c r="H25" s="3"/>
      <c r="I25" s="3"/>
      <c r="J25" s="3"/>
      <c r="K25" s="3"/>
      <c r="L25" s="3"/>
    </row>
    <row r="26" customFormat="false" ht="12.8" hidden="false" customHeight="false" outlineLevel="0" collapsed="false">
      <c r="A26" s="3" t="s">
        <v>35</v>
      </c>
      <c r="B26" s="3"/>
      <c r="C26" s="23"/>
      <c r="D26" s="3" t="s">
        <v>36</v>
      </c>
      <c r="E26" s="3"/>
      <c r="F26" s="3"/>
      <c r="G26" s="3"/>
      <c r="H26" s="3"/>
      <c r="I26" s="3"/>
      <c r="J26" s="3"/>
      <c r="K26" s="3"/>
      <c r="L26" s="3"/>
    </row>
    <row r="27" customFormat="false" ht="12.8" hidden="false" customHeight="false" outlineLevel="0" collapsed="false">
      <c r="A27" s="3" t="s">
        <v>37</v>
      </c>
      <c r="B27" s="3"/>
      <c r="C27" s="24" t="s">
        <v>38</v>
      </c>
      <c r="D27" s="3" t="s">
        <v>39</v>
      </c>
      <c r="E27" s="3"/>
      <c r="F27" s="3"/>
      <c r="G27" s="3"/>
      <c r="H27" s="3"/>
      <c r="I27" s="3"/>
      <c r="J27" s="3"/>
      <c r="K27" s="3"/>
      <c r="L27" s="3"/>
    </row>
    <row r="28" customFormat="false" ht="12.8" hidden="false" customHeight="false" outlineLevel="0" collapsed="false">
      <c r="A28" s="9" t="s">
        <v>40</v>
      </c>
      <c r="B28" s="9" t="s">
        <v>41</v>
      </c>
      <c r="C28" s="22"/>
      <c r="D28" s="3" t="s">
        <v>42</v>
      </c>
      <c r="E28" s="3"/>
      <c r="F28" s="3"/>
      <c r="G28" s="3"/>
      <c r="H28" s="3"/>
      <c r="I28" s="3"/>
      <c r="J28" s="3"/>
      <c r="K28" s="3"/>
      <c r="L28" s="3"/>
    </row>
    <row r="29" customFormat="false" ht="12.8" hidden="false" customHeight="false" outlineLevel="0" collapsed="false">
      <c r="A29" s="3" t="s">
        <v>43</v>
      </c>
      <c r="B29" s="3" t="s">
        <v>44</v>
      </c>
      <c r="C29" s="25" t="n">
        <f aca="false">C30+C31</f>
        <v>0</v>
      </c>
      <c r="D29" s="3" t="s">
        <v>45</v>
      </c>
      <c r="E29" s="3"/>
      <c r="F29" s="3"/>
      <c r="G29" s="3"/>
      <c r="H29" s="3"/>
      <c r="I29" s="3"/>
      <c r="J29" s="3"/>
      <c r="K29" s="3"/>
      <c r="L29" s="3"/>
    </row>
    <row r="30" customFormat="false" ht="12.8" hidden="false" customHeight="false" outlineLevel="0" collapsed="false">
      <c r="A30" s="3" t="s">
        <v>46</v>
      </c>
      <c r="B30" s="3" t="s">
        <v>44</v>
      </c>
      <c r="C30" s="26" t="n">
        <v>0</v>
      </c>
      <c r="D30" s="3" t="s">
        <v>42</v>
      </c>
      <c r="E30" s="3"/>
      <c r="F30" s="3"/>
      <c r="G30" s="3"/>
      <c r="H30" s="3"/>
      <c r="I30" s="3"/>
      <c r="J30" s="3"/>
      <c r="K30" s="3"/>
      <c r="L30" s="3"/>
    </row>
    <row r="31" customFormat="false" ht="12.8" hidden="false" customHeight="false" outlineLevel="0" collapsed="false">
      <c r="A31" s="3" t="s">
        <v>47</v>
      </c>
      <c r="B31" s="3" t="s">
        <v>44</v>
      </c>
      <c r="C31" s="26" t="n">
        <v>0</v>
      </c>
      <c r="D31" s="3" t="s">
        <v>42</v>
      </c>
      <c r="E31" s="3"/>
      <c r="F31" s="3"/>
      <c r="G31" s="3"/>
      <c r="H31" s="3"/>
      <c r="I31" s="3"/>
      <c r="J31" s="3"/>
      <c r="K31" s="3"/>
      <c r="L31" s="3"/>
    </row>
    <row r="32" customFormat="false" ht="12.8" hidden="false" customHeight="false" outlineLevel="0" collapsed="false">
      <c r="A32" s="9"/>
      <c r="B32" s="9"/>
      <c r="C32" s="22"/>
      <c r="D32" s="3"/>
      <c r="E32" s="3"/>
      <c r="F32" s="3"/>
      <c r="G32" s="3"/>
      <c r="H32" s="3"/>
      <c r="I32" s="3"/>
      <c r="J32" s="3"/>
      <c r="K32" s="3"/>
      <c r="L32" s="3"/>
    </row>
    <row r="33" customFormat="false" ht="12.8" hidden="false" customHeight="false" outlineLevel="0" collapsed="false">
      <c r="A33" s="3" t="s">
        <v>48</v>
      </c>
      <c r="B33" s="3" t="s">
        <v>49</v>
      </c>
      <c r="C33" s="25" t="n">
        <v>9.6</v>
      </c>
      <c r="D33" s="3" t="s">
        <v>50</v>
      </c>
      <c r="E33" s="3"/>
      <c r="F33" s="3"/>
      <c r="G33" s="3"/>
      <c r="H33" s="3"/>
      <c r="I33" s="3"/>
      <c r="J33" s="3"/>
      <c r="K33" s="3"/>
      <c r="L33" s="3"/>
    </row>
    <row r="34" customFormat="false" ht="12.8" hidden="false" customHeight="false" outlineLevel="0" collapsed="false">
      <c r="A34" s="3" t="s">
        <v>51</v>
      </c>
      <c r="B34" s="3" t="s">
        <v>52</v>
      </c>
      <c r="C34" s="23" t="s">
        <v>53</v>
      </c>
      <c r="D34" s="3" t="s">
        <v>54</v>
      </c>
      <c r="E34" s="3"/>
      <c r="F34" s="3"/>
      <c r="G34" s="3"/>
      <c r="H34" s="3"/>
      <c r="I34" s="3"/>
      <c r="J34" s="3"/>
      <c r="K34" s="3"/>
      <c r="L34" s="3"/>
    </row>
    <row r="35" customFormat="false" ht="12.8" hidden="false" customHeight="false" outlineLevel="0" collapsed="false">
      <c r="A35" s="3" t="s">
        <v>55</v>
      </c>
      <c r="B35" s="3" t="s">
        <v>49</v>
      </c>
      <c r="C35" s="26"/>
      <c r="D35" s="3" t="s">
        <v>56</v>
      </c>
      <c r="E35" s="3"/>
      <c r="F35" s="3"/>
      <c r="G35" s="3"/>
      <c r="H35" s="3"/>
      <c r="I35" s="3"/>
      <c r="J35" s="3"/>
      <c r="K35" s="3"/>
      <c r="L35" s="3"/>
    </row>
    <row r="36" customFormat="false" ht="12.8" hidden="false" customHeight="false" outlineLevel="0" collapsed="false">
      <c r="A36" s="9"/>
      <c r="B36" s="9"/>
      <c r="C36" s="22"/>
      <c r="D36" s="3"/>
      <c r="E36" s="3"/>
      <c r="F36" s="3"/>
      <c r="G36" s="3"/>
      <c r="H36" s="3"/>
      <c r="I36" s="3"/>
      <c r="J36" s="3"/>
      <c r="K36" s="3"/>
      <c r="L36" s="3"/>
    </row>
    <row r="37" customFormat="false" ht="12.8" hidden="false" customHeight="false" outlineLevel="0" collapsed="false">
      <c r="A37" s="3" t="s">
        <v>57</v>
      </c>
      <c r="B37" s="3" t="s">
        <v>44</v>
      </c>
      <c r="C37" s="27" t="n">
        <v>15</v>
      </c>
      <c r="D37" s="3" t="s">
        <v>58</v>
      </c>
      <c r="E37" s="3"/>
      <c r="F37" s="3"/>
      <c r="G37" s="3"/>
      <c r="H37" s="3"/>
      <c r="I37" s="3"/>
      <c r="J37" s="3"/>
      <c r="K37" s="3"/>
      <c r="L37" s="3"/>
    </row>
    <row r="38" customFormat="false" ht="12.8" hidden="false" customHeight="false" outlineLevel="0" collapsed="false">
      <c r="A38" s="3" t="s">
        <v>59</v>
      </c>
      <c r="B38" s="3" t="s">
        <v>60</v>
      </c>
      <c r="C38" s="12" t="n">
        <f aca="false">C37*C21/3</f>
        <v>0</v>
      </c>
      <c r="D38" s="3" t="s">
        <v>61</v>
      </c>
      <c r="E38" s="3"/>
      <c r="F38" s="3"/>
      <c r="G38" s="3"/>
      <c r="H38" s="3"/>
      <c r="I38" s="3"/>
      <c r="J38" s="3"/>
      <c r="K38" s="3"/>
      <c r="L38" s="3"/>
    </row>
    <row r="39" customFormat="false" ht="12.8" hidden="false" customHeight="false" outlineLevel="0" collapsed="false">
      <c r="A39" s="3" t="s">
        <v>51</v>
      </c>
      <c r="B39" s="3" t="s">
        <v>52</v>
      </c>
      <c r="C39" s="23" t="s">
        <v>53</v>
      </c>
      <c r="D39" s="3" t="s">
        <v>54</v>
      </c>
      <c r="E39" s="3"/>
      <c r="F39" s="3"/>
      <c r="G39" s="3"/>
      <c r="H39" s="3"/>
      <c r="I39" s="3"/>
      <c r="J39" s="3"/>
      <c r="K39" s="3"/>
      <c r="L39" s="3"/>
    </row>
    <row r="40" customFormat="false" ht="15" hidden="false" customHeight="true" outlineLevel="0" collapsed="false">
      <c r="A40" s="3" t="s">
        <v>57</v>
      </c>
      <c r="B40" s="3" t="s">
        <v>44</v>
      </c>
      <c r="C40" s="26"/>
      <c r="D40" s="3" t="s">
        <v>62</v>
      </c>
      <c r="E40" s="3"/>
      <c r="F40" s="3"/>
      <c r="G40" s="3"/>
      <c r="H40" s="3"/>
      <c r="I40" s="3"/>
      <c r="J40" s="3"/>
      <c r="K40" s="3"/>
      <c r="L40" s="3"/>
    </row>
    <row r="41" customFormat="false" ht="12.8" hidden="false" customHeight="false" outlineLevel="0" collapsed="false">
      <c r="A41" s="3" t="s">
        <v>63</v>
      </c>
      <c r="B41" s="3" t="s">
        <v>60</v>
      </c>
      <c r="C41" s="12" t="n">
        <f aca="false">C40*C21/3</f>
        <v>0</v>
      </c>
      <c r="D41" s="3" t="s">
        <v>64</v>
      </c>
      <c r="E41" s="3"/>
      <c r="F41" s="3"/>
      <c r="G41" s="3"/>
      <c r="H41" s="3"/>
      <c r="I41" s="3"/>
      <c r="J41" s="3"/>
      <c r="K41" s="3"/>
      <c r="L41" s="3"/>
    </row>
    <row r="42" customFormat="false" ht="12.8" hidden="false" customHeight="false" outlineLevel="0" collapsed="false">
      <c r="A42" s="3"/>
      <c r="B42" s="3"/>
      <c r="C42" s="28"/>
      <c r="D42" s="3"/>
      <c r="E42" s="3"/>
      <c r="F42" s="3"/>
      <c r="G42" s="3"/>
      <c r="H42" s="3"/>
      <c r="I42" s="3"/>
      <c r="J42" s="3"/>
      <c r="K42" s="3"/>
      <c r="L42" s="3"/>
    </row>
    <row r="43" customFormat="false" ht="12.8" hidden="false" customHeight="false" outlineLevel="0" collapsed="false">
      <c r="A43" s="29" t="s">
        <v>65</v>
      </c>
      <c r="B43" s="29"/>
      <c r="C43" s="29"/>
      <c r="D43" s="29"/>
      <c r="E43" s="29"/>
      <c r="F43" s="29"/>
      <c r="G43" s="30" t="s">
        <v>14</v>
      </c>
      <c r="H43" s="30" t="s">
        <v>66</v>
      </c>
      <c r="I43" s="30"/>
      <c r="J43" s="30" t="s">
        <v>16</v>
      </c>
      <c r="K43" s="30" t="s">
        <v>66</v>
      </c>
      <c r="L43" s="3"/>
    </row>
    <row r="44" customFormat="false" ht="12.8" hidden="false" customHeight="false" outlineLevel="0" collapsed="false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"/>
      <c r="L44" s="3"/>
    </row>
    <row r="45" customFormat="false" ht="12.8" hidden="false" customHeight="false" outlineLevel="0" collapsed="false">
      <c r="A45" s="21" t="s">
        <v>67</v>
      </c>
      <c r="B45" s="21"/>
      <c r="C45" s="3"/>
      <c r="D45" s="3"/>
      <c r="E45" s="3"/>
      <c r="F45" s="3"/>
      <c r="G45" s="32"/>
      <c r="H45" s="33" t="n">
        <f aca="false">SUM(G45:G48)</f>
        <v>0</v>
      </c>
      <c r="I45" s="34"/>
      <c r="J45" s="35"/>
      <c r="K45" s="33" t="n">
        <f aca="false">SUM(J45:J48)</f>
        <v>0</v>
      </c>
      <c r="L45" s="3"/>
    </row>
    <row r="46" customFormat="false" ht="13.4" hidden="false" customHeight="false" outlineLevel="0" collapsed="false">
      <c r="A46" s="3" t="s">
        <v>68</v>
      </c>
      <c r="B46" s="3" t="s">
        <v>69</v>
      </c>
      <c r="C46" s="12" t="n">
        <f aca="false">C20*C33</f>
        <v>0</v>
      </c>
      <c r="D46" s="36" t="s">
        <v>70</v>
      </c>
      <c r="E46" s="37" t="n">
        <v>1</v>
      </c>
      <c r="F46" s="3" t="s">
        <v>69</v>
      </c>
      <c r="G46" s="32" t="n">
        <f aca="false">C46*E46</f>
        <v>0</v>
      </c>
      <c r="H46" s="33"/>
      <c r="I46" s="33"/>
      <c r="J46" s="38"/>
      <c r="K46" s="3"/>
      <c r="L46" s="3"/>
    </row>
    <row r="47" customFormat="false" ht="13.4" hidden="false" customHeight="false" outlineLevel="0" collapsed="false">
      <c r="A47" s="3" t="s">
        <v>71</v>
      </c>
      <c r="B47" s="3" t="s">
        <v>69</v>
      </c>
      <c r="C47" s="12" t="n">
        <f aca="false">IF(C34="NO",0,(C35-C33)*C20)</f>
        <v>0</v>
      </c>
      <c r="D47" s="36" t="s">
        <v>72</v>
      </c>
      <c r="E47" s="37" t="n">
        <v>1</v>
      </c>
      <c r="F47" s="3" t="s">
        <v>69</v>
      </c>
      <c r="G47" s="32" t="n">
        <f aca="false">C47*E47</f>
        <v>0</v>
      </c>
      <c r="H47" s="33"/>
      <c r="I47" s="33"/>
      <c r="J47" s="38"/>
      <c r="K47" s="3"/>
      <c r="L47" s="3"/>
    </row>
    <row r="48" customFormat="false" ht="12.8" hidden="false" customHeight="false" outlineLevel="0" collapsed="false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"/>
      <c r="L48" s="3"/>
    </row>
    <row r="49" customFormat="false" ht="12.8" hidden="false" customHeight="false" outlineLevel="0" collapsed="false">
      <c r="A49" s="21" t="s">
        <v>73</v>
      </c>
      <c r="B49" s="21"/>
      <c r="C49" s="3"/>
      <c r="D49" s="20"/>
      <c r="E49" s="39"/>
      <c r="F49" s="3"/>
      <c r="G49" s="40"/>
      <c r="H49" s="33" t="n">
        <f aca="false">SUM(G49:G50)</f>
        <v>0</v>
      </c>
      <c r="I49" s="33"/>
      <c r="J49" s="38"/>
      <c r="K49" s="33" t="n">
        <f aca="false">SUM(J49:J50)</f>
        <v>0</v>
      </c>
      <c r="L49" s="3"/>
    </row>
    <row r="50" customFormat="false" ht="27" hidden="false" customHeight="true" outlineLevel="0" collapsed="false">
      <c r="A50" s="3" t="s">
        <v>74</v>
      </c>
      <c r="B50" s="3" t="s">
        <v>75</v>
      </c>
      <c r="C50" s="12" t="n">
        <f aca="false">$C$18*STIMA_FABBISOGNO!$E$7</f>
        <v>0</v>
      </c>
      <c r="D50" s="36" t="s">
        <v>76</v>
      </c>
      <c r="E50" s="37" t="n">
        <f aca="false">'FATTORI CO2'!$D$6</f>
        <v>0.2686</v>
      </c>
      <c r="F50" s="3" t="s">
        <v>77</v>
      </c>
      <c r="G50" s="32" t="n">
        <f aca="false">C50*E50</f>
        <v>0</v>
      </c>
      <c r="H50" s="33"/>
      <c r="I50" s="33"/>
      <c r="J50" s="38"/>
      <c r="K50" s="3"/>
      <c r="L50" s="3"/>
    </row>
    <row r="51" customFormat="false" ht="12.8" hidden="false" customHeight="false" outlineLevel="0" collapsed="false">
      <c r="A51" s="31"/>
      <c r="B51" s="31"/>
      <c r="C51" s="31"/>
      <c r="D51" s="31"/>
      <c r="E51" s="31"/>
      <c r="F51" s="31"/>
      <c r="G51" s="31"/>
      <c r="H51" s="31"/>
      <c r="I51" s="31"/>
      <c r="J51" s="31"/>
      <c r="K51" s="3"/>
      <c r="L51" s="3"/>
    </row>
    <row r="52" customFormat="false" ht="12.8" hidden="false" customHeight="false" outlineLevel="0" collapsed="false">
      <c r="A52" s="21" t="s">
        <v>78</v>
      </c>
      <c r="B52" s="21"/>
      <c r="C52" s="3"/>
      <c r="D52" s="20"/>
      <c r="E52" s="37"/>
      <c r="F52" s="3"/>
      <c r="G52" s="40"/>
      <c r="H52" s="33" t="n">
        <f aca="false">SUM(G52:G53)</f>
        <v>0</v>
      </c>
      <c r="I52" s="33"/>
      <c r="J52" s="38"/>
      <c r="K52" s="33" t="n">
        <f aca="false">SUM(J52:J53)</f>
        <v>0</v>
      </c>
      <c r="L52" s="3"/>
    </row>
    <row r="53" customFormat="false" ht="13.4" hidden="false" customHeight="false" outlineLevel="0" collapsed="false">
      <c r="A53" s="3" t="s">
        <v>79</v>
      </c>
      <c r="B53" s="3" t="s">
        <v>80</v>
      </c>
      <c r="C53" s="12" t="n">
        <f aca="false">$C$17*143.65</f>
        <v>0</v>
      </c>
      <c r="D53" s="3" t="s">
        <v>81</v>
      </c>
      <c r="E53" s="37" t="n">
        <v>0.87</v>
      </c>
      <c r="F53" s="3" t="s">
        <v>82</v>
      </c>
      <c r="G53" s="32" t="n">
        <f aca="false">C53*E53</f>
        <v>0</v>
      </c>
      <c r="H53" s="33"/>
      <c r="I53" s="33"/>
      <c r="J53" s="38"/>
      <c r="K53" s="3"/>
      <c r="L53" s="3"/>
    </row>
    <row r="54" customFormat="false" ht="12.8" hidden="false" customHeight="false" outlineLevel="0" collapsed="false">
      <c r="A54" s="31"/>
      <c r="B54" s="31"/>
      <c r="C54" s="31"/>
      <c r="D54" s="31"/>
      <c r="E54" s="31"/>
      <c r="F54" s="31"/>
      <c r="G54" s="31"/>
      <c r="H54" s="31"/>
      <c r="I54" s="31"/>
      <c r="J54" s="31"/>
      <c r="K54" s="3"/>
      <c r="L54" s="3"/>
    </row>
    <row r="55" customFormat="false" ht="12.8" hidden="false" customHeight="false" outlineLevel="0" collapsed="false">
      <c r="A55" s="41" t="s">
        <v>83</v>
      </c>
      <c r="B55" s="41"/>
      <c r="C55" s="41"/>
      <c r="D55" s="41"/>
      <c r="E55" s="41"/>
      <c r="F55" s="41"/>
      <c r="G55" s="41"/>
      <c r="H55" s="41"/>
      <c r="I55" s="41"/>
      <c r="J55" s="41"/>
      <c r="K55" s="3"/>
      <c r="L55" s="3"/>
    </row>
    <row r="56" customFormat="false" ht="12.8" hidden="false" customHeight="false" outlineLevel="0" collapsed="false">
      <c r="A56" s="31"/>
      <c r="B56" s="31"/>
      <c r="C56" s="31"/>
      <c r="D56" s="31"/>
      <c r="E56" s="31"/>
      <c r="F56" s="31"/>
      <c r="G56" s="31"/>
      <c r="H56" s="31"/>
      <c r="I56" s="31"/>
      <c r="J56" s="31"/>
      <c r="K56" s="3"/>
      <c r="L56" s="3"/>
    </row>
    <row r="57" customFormat="false" ht="12.8" hidden="false" customHeight="false" outlineLevel="0" collapsed="false">
      <c r="A57" s="21" t="s">
        <v>84</v>
      </c>
      <c r="B57" s="21"/>
      <c r="C57" s="3"/>
      <c r="D57" s="36"/>
      <c r="E57" s="39"/>
      <c r="F57" s="3"/>
      <c r="G57" s="42"/>
      <c r="H57" s="33" t="n">
        <f aca="false">SUM(G57:G65)</f>
        <v>0</v>
      </c>
      <c r="I57" s="3"/>
      <c r="J57" s="43"/>
      <c r="K57" s="33" t="n">
        <f aca="false">SUM(J57:J65)</f>
        <v>0</v>
      </c>
      <c r="L57" s="3"/>
    </row>
    <row r="58" customFormat="false" ht="12.8" hidden="false" customHeight="false" outlineLevel="1" collapsed="false">
      <c r="A58" s="3" t="s">
        <v>85</v>
      </c>
      <c r="B58" s="21"/>
      <c r="C58" s="3"/>
      <c r="D58" s="36"/>
      <c r="E58" s="39"/>
      <c r="F58" s="3"/>
      <c r="G58" s="42"/>
      <c r="H58" s="3"/>
      <c r="I58" s="3"/>
      <c r="J58" s="43"/>
      <c r="K58" s="3"/>
      <c r="L58" s="3"/>
    </row>
    <row r="59" customFormat="false" ht="12.8" hidden="false" customHeight="false" outlineLevel="1" collapsed="false">
      <c r="A59" s="3" t="s">
        <v>86</v>
      </c>
      <c r="B59" s="3" t="s">
        <v>87</v>
      </c>
      <c r="C59" s="44" t="n">
        <f aca="false">C24/0.05/1000</f>
        <v>0</v>
      </c>
      <c r="D59" s="3" t="s">
        <v>88</v>
      </c>
      <c r="E59" s="3"/>
      <c r="F59" s="3"/>
      <c r="G59" s="42"/>
      <c r="H59" s="3"/>
      <c r="I59" s="3"/>
      <c r="J59" s="43"/>
      <c r="K59" s="3"/>
      <c r="L59" s="3"/>
    </row>
    <row r="60" customFormat="false" ht="13.4" hidden="false" customHeight="false" outlineLevel="1" collapsed="false">
      <c r="A60" s="3" t="s">
        <v>89</v>
      </c>
      <c r="B60" s="3" t="s">
        <v>87</v>
      </c>
      <c r="C60" s="45" t="n">
        <v>0</v>
      </c>
      <c r="D60" s="46" t="s">
        <v>90</v>
      </c>
      <c r="E60" s="20"/>
      <c r="F60" s="3"/>
      <c r="G60" s="42"/>
      <c r="H60" s="3"/>
      <c r="I60" s="3"/>
      <c r="J60" s="43"/>
      <c r="K60" s="3"/>
      <c r="L60" s="3"/>
    </row>
    <row r="61" customFormat="false" ht="13.4" hidden="false" customHeight="false" outlineLevel="1" collapsed="false">
      <c r="A61" s="3" t="s">
        <v>91</v>
      </c>
      <c r="B61" s="3" t="s">
        <v>87</v>
      </c>
      <c r="C61" s="27" t="n">
        <f aca="false">IF(C60&gt;C59,(C60-C59),0)</f>
        <v>0</v>
      </c>
      <c r="D61" s="46" t="s">
        <v>92</v>
      </c>
      <c r="E61" s="20"/>
      <c r="F61" s="3"/>
      <c r="G61" s="42"/>
      <c r="H61" s="3"/>
      <c r="I61" s="3"/>
      <c r="J61" s="43"/>
      <c r="K61" s="3"/>
      <c r="L61" s="3"/>
    </row>
    <row r="62" customFormat="false" ht="25.35" hidden="false" customHeight="false" outlineLevel="1" collapsed="false">
      <c r="A62" s="3" t="s">
        <v>93</v>
      </c>
      <c r="B62" s="3" t="s">
        <v>60</v>
      </c>
      <c r="C62" s="12" t="n">
        <f aca="false">C61*ENPI!$F$9</f>
        <v>0</v>
      </c>
      <c r="D62" s="46" t="s">
        <v>94</v>
      </c>
      <c r="E62" s="37" t="n">
        <f aca="false">'FATTORI CO2'!$D$6</f>
        <v>0.2686</v>
      </c>
      <c r="F62" s="3" t="s">
        <v>77</v>
      </c>
      <c r="G62" s="32"/>
      <c r="H62" s="33"/>
      <c r="I62" s="33"/>
      <c r="J62" s="43" t="n">
        <f aca="false">-C62*E62</f>
        <v>-0</v>
      </c>
      <c r="K62" s="3"/>
      <c r="L62" s="3"/>
    </row>
    <row r="63" customFormat="false" ht="12.8" hidden="false" customHeight="false" outlineLevel="1" collapsed="false">
      <c r="A63" s="3" t="s">
        <v>95</v>
      </c>
      <c r="B63" s="3" t="s">
        <v>87</v>
      </c>
      <c r="C63" s="10" t="n">
        <v>0</v>
      </c>
      <c r="D63" s="3" t="s">
        <v>96</v>
      </c>
      <c r="E63" s="20"/>
      <c r="F63" s="3"/>
      <c r="G63" s="42"/>
      <c r="H63" s="3"/>
      <c r="I63" s="3"/>
      <c r="J63" s="43"/>
      <c r="K63" s="3"/>
      <c r="L63" s="3"/>
    </row>
    <row r="64" customFormat="false" ht="13.4" hidden="false" customHeight="false" outlineLevel="1" collapsed="false">
      <c r="A64" s="3" t="s">
        <v>97</v>
      </c>
      <c r="B64" s="3" t="s">
        <v>98</v>
      </c>
      <c r="C64" s="12" t="n">
        <f aca="false">C63*ENPI!$F$9</f>
        <v>0</v>
      </c>
      <c r="D64" s="36" t="s">
        <v>99</v>
      </c>
      <c r="E64" s="37" t="n">
        <f aca="false">'FATTORI CO2'!$D$6</f>
        <v>0.2686</v>
      </c>
      <c r="F64" s="3" t="s">
        <v>77</v>
      </c>
      <c r="G64" s="32"/>
      <c r="H64" s="33"/>
      <c r="I64" s="33"/>
      <c r="J64" s="43" t="n">
        <f aca="false">-C64*E64</f>
        <v>-0</v>
      </c>
      <c r="K64" s="3"/>
      <c r="L64" s="3"/>
    </row>
    <row r="65" customFormat="false" ht="12.8" hidden="false" customHeight="false" outlineLevel="0" collapsed="false">
      <c r="A65" s="3"/>
      <c r="B65" s="3"/>
      <c r="C65" s="3"/>
      <c r="D65" s="20"/>
      <c r="E65" s="3"/>
      <c r="F65" s="3"/>
      <c r="G65" s="3"/>
      <c r="H65" s="3"/>
      <c r="I65" s="3"/>
      <c r="J65" s="3"/>
      <c r="K65" s="3"/>
      <c r="L65" s="3"/>
    </row>
    <row r="66" customFormat="false" ht="12.8" hidden="false" customHeight="false" outlineLevel="0" collapsed="false">
      <c r="A66" s="21" t="s">
        <v>100</v>
      </c>
      <c r="B66" s="21"/>
      <c r="C66" s="3"/>
      <c r="D66" s="20"/>
      <c r="E66" s="39"/>
      <c r="F66" s="3"/>
      <c r="G66" s="42"/>
      <c r="H66" s="33" t="n">
        <f aca="false">SUM(G66:G69)</f>
        <v>0</v>
      </c>
      <c r="I66" s="3"/>
      <c r="J66" s="38"/>
      <c r="K66" s="33" t="n">
        <f aca="false">SUM(J66:J69)</f>
        <v>0</v>
      </c>
      <c r="L66" s="3"/>
    </row>
    <row r="67" customFormat="false" ht="13.4" hidden="false" customHeight="false" outlineLevel="1" collapsed="false">
      <c r="A67" s="3" t="s">
        <v>101</v>
      </c>
      <c r="B67" s="3" t="s">
        <v>27</v>
      </c>
      <c r="C67" s="10" t="n">
        <v>0</v>
      </c>
      <c r="D67" s="3" t="s">
        <v>102</v>
      </c>
      <c r="E67" s="47" t="n">
        <v>50</v>
      </c>
      <c r="F67" s="3" t="s">
        <v>103</v>
      </c>
      <c r="G67" s="42"/>
      <c r="H67" s="20"/>
      <c r="I67" s="3"/>
      <c r="J67" s="43" t="n">
        <f aca="false">-C67*E67</f>
        <v>-0</v>
      </c>
      <c r="K67" s="20"/>
      <c r="L67" s="3"/>
      <c r="M67" s="3"/>
    </row>
    <row r="68" customFormat="false" ht="13.4" hidden="false" customHeight="false" outlineLevel="1" collapsed="false">
      <c r="A68" s="3" t="s">
        <v>104</v>
      </c>
      <c r="B68" s="3" t="s">
        <v>27</v>
      </c>
      <c r="C68" s="10" t="n">
        <v>0</v>
      </c>
      <c r="D68" s="3" t="s">
        <v>105</v>
      </c>
      <c r="E68" s="47" t="n">
        <v>50</v>
      </c>
      <c r="F68" s="3" t="s">
        <v>103</v>
      </c>
      <c r="G68" s="42"/>
      <c r="H68" s="20"/>
      <c r="I68" s="3"/>
      <c r="J68" s="43" t="n">
        <f aca="false">-C68*E68</f>
        <v>-0</v>
      </c>
      <c r="K68" s="20"/>
      <c r="L68" s="3"/>
    </row>
    <row r="69" customFormat="false" ht="12.8" hidden="false" customHeight="false" outlineLevel="0" collapsed="false">
      <c r="A69" s="3"/>
      <c r="B69" s="3"/>
      <c r="C69" s="3"/>
      <c r="D69" s="20"/>
      <c r="E69" s="3"/>
      <c r="F69" s="3"/>
      <c r="G69" s="3"/>
      <c r="H69" s="3"/>
      <c r="I69" s="3"/>
      <c r="J69" s="3"/>
      <c r="K69" s="3"/>
      <c r="L69" s="3"/>
    </row>
    <row r="70" customFormat="false" ht="12.8" hidden="false" customHeight="false" outlineLevel="0" collapsed="false">
      <c r="A70" s="48" t="s">
        <v>106</v>
      </c>
      <c r="B70" s="48"/>
      <c r="C70" s="3"/>
      <c r="D70" s="20"/>
      <c r="E70" s="39"/>
      <c r="F70" s="3"/>
      <c r="G70" s="42"/>
      <c r="H70" s="33" t="n">
        <f aca="false">SUM(G70:G76)</f>
        <v>0</v>
      </c>
      <c r="I70" s="3"/>
      <c r="J70" s="38"/>
      <c r="K70" s="33" t="n">
        <f aca="false">SUM(J70:J76)</f>
        <v>0</v>
      </c>
      <c r="L70" s="3"/>
    </row>
    <row r="71" customFormat="false" ht="12.8" hidden="false" customHeight="false" outlineLevel="1" collapsed="false">
      <c r="A71" s="3" t="s">
        <v>107</v>
      </c>
      <c r="B71" s="3" t="s">
        <v>20</v>
      </c>
      <c r="C71" s="10" t="n">
        <v>0</v>
      </c>
      <c r="D71" s="3" t="s">
        <v>108</v>
      </c>
      <c r="E71" s="39"/>
      <c r="F71" s="3"/>
      <c r="G71" s="42"/>
      <c r="H71" s="33"/>
      <c r="I71" s="3"/>
      <c r="J71" s="38"/>
      <c r="K71" s="33"/>
      <c r="L71" s="3"/>
    </row>
    <row r="72" customFormat="false" ht="12.8" hidden="false" customHeight="false" outlineLevel="1" collapsed="false">
      <c r="A72" s="3" t="s">
        <v>109</v>
      </c>
      <c r="B72" s="3" t="s">
        <v>110</v>
      </c>
      <c r="C72" s="49" t="n">
        <v>0.36</v>
      </c>
      <c r="D72" s="3" t="s">
        <v>111</v>
      </c>
      <c r="E72" s="39"/>
      <c r="F72" s="3"/>
      <c r="G72" s="42"/>
      <c r="H72" s="3"/>
      <c r="I72" s="3"/>
      <c r="J72" s="38"/>
      <c r="K72" s="3"/>
      <c r="L72" s="3"/>
    </row>
    <row r="73" customFormat="false" ht="12.8" hidden="false" customHeight="false" outlineLevel="1" collapsed="false">
      <c r="A73" s="3" t="s">
        <v>112</v>
      </c>
      <c r="B73" s="3" t="s">
        <v>20</v>
      </c>
      <c r="C73" s="13" t="n">
        <f aca="false">C71*C72</f>
        <v>0</v>
      </c>
      <c r="D73" s="3" t="s">
        <v>113</v>
      </c>
      <c r="E73" s="39"/>
      <c r="F73" s="3"/>
      <c r="G73" s="42"/>
      <c r="H73" s="3"/>
      <c r="I73" s="3"/>
      <c r="J73" s="38"/>
      <c r="K73" s="3"/>
      <c r="L73" s="3"/>
    </row>
    <row r="74" customFormat="false" ht="12.8" hidden="false" customHeight="false" outlineLevel="1" collapsed="false">
      <c r="A74" s="3" t="s">
        <v>114</v>
      </c>
      <c r="B74" s="3" t="s">
        <v>20</v>
      </c>
      <c r="C74" s="10" t="n">
        <v>0</v>
      </c>
      <c r="D74" s="3" t="s">
        <v>115</v>
      </c>
      <c r="E74" s="39"/>
      <c r="F74" s="3"/>
      <c r="G74" s="42"/>
      <c r="H74" s="3"/>
      <c r="I74" s="3"/>
      <c r="J74" s="38"/>
      <c r="K74" s="3"/>
      <c r="L74" s="3"/>
    </row>
    <row r="75" customFormat="false" ht="13.4" hidden="false" customHeight="false" outlineLevel="1" collapsed="false">
      <c r="A75" s="3" t="s">
        <v>116</v>
      </c>
      <c r="B75" s="3" t="s">
        <v>20</v>
      </c>
      <c r="C75" s="12" t="n">
        <f aca="false">IF(C74&gt;C73,(C74-C73),0)</f>
        <v>0</v>
      </c>
      <c r="D75" s="20"/>
      <c r="E75" s="39" t="n">
        <v>6</v>
      </c>
      <c r="F75" s="3" t="s">
        <v>117</v>
      </c>
      <c r="G75" s="42"/>
      <c r="H75" s="3"/>
      <c r="I75" s="3"/>
      <c r="J75" s="43" t="n">
        <f aca="false">-C75*E75</f>
        <v>-0</v>
      </c>
      <c r="K75" s="3"/>
      <c r="L75" s="3"/>
    </row>
    <row r="76" customFormat="false" ht="12.8" hidden="false" customHeight="false" outlineLevel="0" collapsed="false">
      <c r="A76" s="3"/>
      <c r="B76" s="3"/>
      <c r="C76" s="3"/>
      <c r="D76" s="20"/>
      <c r="E76" s="3"/>
      <c r="F76" s="3"/>
      <c r="G76" s="3"/>
      <c r="H76" s="3"/>
      <c r="I76" s="3"/>
      <c r="J76" s="3"/>
      <c r="K76" s="3"/>
      <c r="L76" s="3"/>
    </row>
    <row r="77" customFormat="false" ht="12.8" hidden="false" customHeight="false" outlineLevel="0" collapsed="false">
      <c r="A77" s="21" t="s">
        <v>118</v>
      </c>
      <c r="B77" s="21"/>
      <c r="C77" s="3"/>
      <c r="D77" s="20"/>
      <c r="E77" s="39"/>
      <c r="F77" s="3"/>
      <c r="G77" s="42"/>
      <c r="H77" s="33" t="n">
        <f aca="false">SUM(G77:G80)</f>
        <v>0</v>
      </c>
      <c r="I77" s="3"/>
      <c r="J77" s="38"/>
      <c r="K77" s="33" t="n">
        <f aca="false">SUM(J77:J80)</f>
        <v>0</v>
      </c>
      <c r="L77" s="3"/>
    </row>
    <row r="78" customFormat="false" ht="25.35" hidden="false" customHeight="false" outlineLevel="1" collapsed="false">
      <c r="A78" s="3" t="s">
        <v>119</v>
      </c>
      <c r="B78" s="3" t="s">
        <v>120</v>
      </c>
      <c r="C78" s="10" t="n">
        <v>0</v>
      </c>
      <c r="D78" s="36" t="s">
        <v>121</v>
      </c>
      <c r="E78" s="39" t="n">
        <f aca="false">ENPI!$F$15*'FATTORI CO2'!$D$6</f>
        <v>0.11104703368617</v>
      </c>
      <c r="F78" s="3" t="s">
        <v>122</v>
      </c>
      <c r="G78" s="42"/>
      <c r="H78" s="3"/>
      <c r="I78" s="3"/>
      <c r="J78" s="43" t="n">
        <f aca="false">-C78*E78</f>
        <v>-0</v>
      </c>
      <c r="K78" s="3"/>
      <c r="L78" s="3"/>
    </row>
    <row r="79" customFormat="false" ht="25.35" hidden="false" customHeight="false" outlineLevel="1" collapsed="false">
      <c r="A79" s="3" t="s">
        <v>123</v>
      </c>
      <c r="B79" s="3" t="s">
        <v>120</v>
      </c>
      <c r="C79" s="10" t="n">
        <v>0</v>
      </c>
      <c r="D79" s="36" t="s">
        <v>124</v>
      </c>
      <c r="E79" s="39" t="n">
        <f aca="false">ENPI!F21*'FATTORI CO2'!$D$6</f>
        <v>0.275938423457447</v>
      </c>
      <c r="F79" s="3" t="s">
        <v>122</v>
      </c>
      <c r="G79" s="42"/>
      <c r="H79" s="3"/>
      <c r="I79" s="3"/>
      <c r="J79" s="43" t="n">
        <f aca="false">-C79*E79</f>
        <v>-0</v>
      </c>
      <c r="K79" s="3"/>
      <c r="L79" s="3"/>
    </row>
    <row r="80" customFormat="false" ht="12.8" hidden="false" customHeight="false" outlineLevel="0" collapsed="false">
      <c r="A80" s="3"/>
      <c r="B80" s="3"/>
      <c r="C80" s="3"/>
      <c r="D80" s="20"/>
      <c r="E80" s="39"/>
      <c r="F80" s="3"/>
      <c r="G80" s="42"/>
      <c r="H80" s="3"/>
      <c r="I80" s="3"/>
      <c r="J80" s="38"/>
      <c r="K80" s="3"/>
      <c r="L80" s="3"/>
    </row>
    <row r="81" customFormat="false" ht="12.8" hidden="false" customHeight="false" outlineLevel="0" collapsed="false">
      <c r="A81" s="21" t="s">
        <v>125</v>
      </c>
      <c r="B81" s="21"/>
      <c r="C81" s="3"/>
      <c r="D81" s="36"/>
      <c r="E81" s="39"/>
      <c r="F81" s="3"/>
      <c r="G81" s="42"/>
      <c r="H81" s="33" t="n">
        <f aca="false">SUM(G81:G83)</f>
        <v>0</v>
      </c>
      <c r="I81" s="3"/>
      <c r="J81" s="38"/>
      <c r="K81" s="33" t="n">
        <f aca="false">SUM(J81:J83)</f>
        <v>0</v>
      </c>
      <c r="L81" s="3"/>
    </row>
    <row r="82" customFormat="false" ht="25.35" hidden="false" customHeight="false" outlineLevel="1" collapsed="false">
      <c r="A82" s="36" t="s">
        <v>126</v>
      </c>
      <c r="B82" s="3"/>
      <c r="C82" s="50" t="s">
        <v>53</v>
      </c>
      <c r="D82" s="36" t="s">
        <v>127</v>
      </c>
      <c r="E82" s="51" t="n">
        <v>0.1</v>
      </c>
      <c r="F82" s="52" t="s">
        <v>128</v>
      </c>
      <c r="G82" s="42"/>
      <c r="H82" s="3"/>
      <c r="I82" s="3"/>
      <c r="J82" s="43" t="n">
        <f aca="false">IF(C82="SI",-1*E82*$H$102,0)</f>
        <v>0</v>
      </c>
      <c r="K82" s="3"/>
      <c r="L82" s="3"/>
    </row>
    <row r="83" customFormat="false" ht="12.8" hidden="false" customHeight="false" outlineLevel="0" collapsed="false">
      <c r="A83" s="3"/>
      <c r="B83" s="3"/>
      <c r="C83" s="3"/>
      <c r="D83" s="20"/>
      <c r="E83" s="3"/>
      <c r="F83" s="3"/>
      <c r="G83" s="3"/>
      <c r="H83" s="3"/>
      <c r="I83" s="3"/>
      <c r="J83" s="3"/>
      <c r="K83" s="3"/>
      <c r="L83" s="3"/>
    </row>
    <row r="84" customFormat="false" ht="12.8" hidden="false" customHeight="false" outlineLevel="0" collapsed="false">
      <c r="A84" s="21" t="s">
        <v>129</v>
      </c>
      <c r="B84" s="21"/>
      <c r="C84" s="3"/>
      <c r="D84" s="20"/>
      <c r="E84" s="39"/>
      <c r="F84" s="3"/>
      <c r="G84" s="42"/>
      <c r="H84" s="33" t="n">
        <f aca="false">SUM(G84:G94)</f>
        <v>0</v>
      </c>
      <c r="I84" s="3"/>
      <c r="J84" s="38"/>
      <c r="K84" s="33" t="n">
        <f aca="false">SUM(J84:J94)</f>
        <v>0</v>
      </c>
      <c r="L84" s="3"/>
    </row>
    <row r="85" customFormat="false" ht="12.8" hidden="false" customHeight="false" outlineLevel="1" collapsed="false">
      <c r="A85" s="3" t="s">
        <v>130</v>
      </c>
      <c r="B85" s="3" t="s">
        <v>20</v>
      </c>
      <c r="C85" s="10" t="n">
        <f aca="false">C13</f>
        <v>0</v>
      </c>
      <c r="D85" s="53" t="s">
        <v>131</v>
      </c>
      <c r="E85" s="39"/>
      <c r="F85" s="3"/>
      <c r="G85" s="42"/>
      <c r="H85" s="33"/>
      <c r="I85" s="3"/>
      <c r="J85" s="38"/>
      <c r="K85" s="33"/>
      <c r="L85" s="3"/>
    </row>
    <row r="86" customFormat="false" ht="12.8" hidden="false" customHeight="false" outlineLevel="1" collapsed="false">
      <c r="A86" s="3" t="s">
        <v>132</v>
      </c>
      <c r="B86" s="3" t="s">
        <v>110</v>
      </c>
      <c r="C86" s="49" t="n">
        <v>0.6</v>
      </c>
      <c r="D86" s="53" t="s">
        <v>133</v>
      </c>
      <c r="E86" s="39"/>
      <c r="F86" s="3"/>
      <c r="G86" s="42"/>
      <c r="H86" s="33"/>
      <c r="I86" s="3"/>
      <c r="J86" s="38"/>
      <c r="K86" s="33"/>
      <c r="L86" s="3"/>
    </row>
    <row r="87" customFormat="false" ht="12.8" hidden="false" customHeight="false" outlineLevel="1" collapsed="false">
      <c r="A87" s="3" t="s">
        <v>134</v>
      </c>
      <c r="B87" s="3" t="s">
        <v>20</v>
      </c>
      <c r="C87" s="13" t="n">
        <f aca="false">C85*C86</f>
        <v>0</v>
      </c>
      <c r="D87" s="53"/>
      <c r="E87" s="39"/>
      <c r="F87" s="3"/>
      <c r="G87" s="42"/>
      <c r="H87" s="33"/>
      <c r="I87" s="3"/>
      <c r="J87" s="38"/>
      <c r="K87" s="33"/>
      <c r="L87" s="3"/>
    </row>
    <row r="88" customFormat="false" ht="12.8" hidden="false" customHeight="false" outlineLevel="1" collapsed="false">
      <c r="A88" s="3" t="s">
        <v>135</v>
      </c>
      <c r="B88" s="3" t="s">
        <v>20</v>
      </c>
      <c r="C88" s="10" t="n">
        <v>0</v>
      </c>
      <c r="D88" s="3" t="s">
        <v>115</v>
      </c>
      <c r="E88" s="39"/>
      <c r="F88" s="3"/>
      <c r="G88" s="42"/>
      <c r="H88" s="33"/>
      <c r="I88" s="3"/>
      <c r="J88" s="38"/>
      <c r="K88" s="33"/>
      <c r="L88" s="3"/>
    </row>
    <row r="89" customFormat="false" ht="12.8" hidden="false" customHeight="false" outlineLevel="1" collapsed="false">
      <c r="A89" s="3" t="s">
        <v>136</v>
      </c>
      <c r="B89" s="3" t="s">
        <v>20</v>
      </c>
      <c r="C89" s="12" t="n">
        <f aca="false">IF(C87=0,0,IF(C88&gt;C87,(C88-C87),0))</f>
        <v>0</v>
      </c>
      <c r="D89" s="54" t="s">
        <v>137</v>
      </c>
      <c r="E89" s="39"/>
      <c r="F89" s="3"/>
      <c r="G89" s="42"/>
      <c r="H89" s="3"/>
      <c r="I89" s="3"/>
      <c r="J89" s="43"/>
      <c r="K89" s="3"/>
      <c r="L89" s="3"/>
    </row>
    <row r="90" customFormat="false" ht="13.4" hidden="false" customHeight="false" outlineLevel="1" collapsed="false">
      <c r="A90" s="36" t="s">
        <v>138</v>
      </c>
      <c r="B90" s="3" t="s">
        <v>139</v>
      </c>
      <c r="C90" s="27" t="n">
        <f aca="false">IF($C$39="no",C89*8%*$C$37/3,C89*8%*$C$40/3)</f>
        <v>0</v>
      </c>
      <c r="D90" s="36" t="s">
        <v>140</v>
      </c>
      <c r="E90" s="37" t="n">
        <f aca="false">'FATTORI CO2'!$D$6</f>
        <v>0.2686</v>
      </c>
      <c r="F90" s="3" t="s">
        <v>77</v>
      </c>
      <c r="G90" s="42"/>
      <c r="H90" s="3"/>
      <c r="I90" s="3"/>
      <c r="J90" s="43" t="n">
        <f aca="false">-C90*E90</f>
        <v>-0</v>
      </c>
      <c r="K90" s="3"/>
      <c r="L90" s="3"/>
    </row>
    <row r="91" customFormat="false" ht="13.4" hidden="false" customHeight="false" outlineLevel="1" collapsed="false">
      <c r="A91" s="36" t="s">
        <v>141</v>
      </c>
      <c r="B91" s="3"/>
      <c r="C91" s="55" t="s">
        <v>142</v>
      </c>
      <c r="D91" s="36" t="s">
        <v>143</v>
      </c>
      <c r="E91" s="37"/>
      <c r="F91" s="3"/>
      <c r="G91" s="42"/>
      <c r="H91" s="3"/>
      <c r="I91" s="3"/>
      <c r="J91" s="43"/>
      <c r="K91" s="3"/>
      <c r="L91" s="3"/>
    </row>
    <row r="92" customFormat="false" ht="25.35" hidden="false" customHeight="false" outlineLevel="1" collapsed="false">
      <c r="A92" s="36" t="s">
        <v>144</v>
      </c>
      <c r="B92" s="3" t="s">
        <v>20</v>
      </c>
      <c r="C92" s="10" t="n">
        <v>0</v>
      </c>
      <c r="D92" s="36" t="s">
        <v>145</v>
      </c>
      <c r="E92" s="37"/>
      <c r="F92" s="3"/>
      <c r="G92" s="42"/>
      <c r="H92" s="3"/>
      <c r="I92" s="3"/>
      <c r="J92" s="43"/>
      <c r="K92" s="3"/>
      <c r="L92" s="3"/>
    </row>
    <row r="93" customFormat="false" ht="13.4" hidden="false" customHeight="false" outlineLevel="1" collapsed="false">
      <c r="A93" s="36" t="s">
        <v>138</v>
      </c>
      <c r="B93" s="3" t="s">
        <v>139</v>
      </c>
      <c r="C93" s="27" t="n">
        <f aca="false">IF($C$39="no",C92*8%*$C$37/3,C92*8%*$C$40/3)</f>
        <v>0</v>
      </c>
      <c r="D93" s="36" t="s">
        <v>140</v>
      </c>
      <c r="E93" s="37" t="n">
        <f aca="false">'FATTORI CO2'!$D$6</f>
        <v>0.2686</v>
      </c>
      <c r="F93" s="3" t="s">
        <v>77</v>
      </c>
      <c r="G93" s="42"/>
      <c r="H93" s="3"/>
      <c r="I93" s="3"/>
      <c r="J93" s="43" t="n">
        <f aca="false">-C93*E93</f>
        <v>-0</v>
      </c>
      <c r="K93" s="3"/>
      <c r="L93" s="3"/>
    </row>
    <row r="94" customFormat="false" ht="12.8" hidden="false" customHeight="false" outlineLevel="0" collapsed="false">
      <c r="A94" s="3"/>
      <c r="B94" s="3"/>
      <c r="C94" s="3"/>
      <c r="D94" s="20"/>
      <c r="E94" s="3"/>
      <c r="F94" s="3"/>
      <c r="G94" s="3"/>
      <c r="H94" s="3"/>
      <c r="I94" s="3"/>
      <c r="J94" s="3"/>
      <c r="K94" s="3"/>
      <c r="L94" s="3"/>
    </row>
    <row r="95" customFormat="false" ht="12.8" hidden="false" customHeight="false" outlineLevel="0" collapsed="false">
      <c r="A95" s="21" t="s">
        <v>146</v>
      </c>
      <c r="B95" s="3"/>
      <c r="C95" s="3"/>
      <c r="D95" s="20"/>
      <c r="E95" s="39"/>
      <c r="F95" s="3"/>
      <c r="G95" s="42"/>
      <c r="H95" s="33" t="n">
        <f aca="false">SUM(G95:G100)</f>
        <v>0</v>
      </c>
      <c r="I95" s="3"/>
      <c r="J95" s="38"/>
      <c r="K95" s="33" t="n">
        <f aca="false">SUM(J95:J100)</f>
        <v>0</v>
      </c>
      <c r="L95" s="3"/>
    </row>
    <row r="96" customFormat="false" ht="13.4" hidden="false" customHeight="false" outlineLevel="1" collapsed="false">
      <c r="A96" s="3" t="s">
        <v>147</v>
      </c>
      <c r="B96" s="3"/>
      <c r="C96" s="3"/>
      <c r="D96" s="20"/>
      <c r="E96" s="39"/>
      <c r="F96" s="3"/>
      <c r="G96" s="42"/>
      <c r="H96" s="3"/>
      <c r="I96" s="3"/>
      <c r="J96" s="43" t="n">
        <f aca="false">-C96*E96</f>
        <v>-0</v>
      </c>
      <c r="K96" s="3"/>
      <c r="L96" s="3"/>
    </row>
    <row r="97" customFormat="false" ht="12.8" hidden="false" customHeight="false" outlineLevel="1" collapsed="false">
      <c r="A97" s="39" t="s">
        <v>148</v>
      </c>
      <c r="B97" s="3" t="s">
        <v>20</v>
      </c>
      <c r="C97" s="10" t="n">
        <v>0</v>
      </c>
      <c r="D97" s="3" t="s">
        <v>115</v>
      </c>
      <c r="E97" s="39"/>
      <c r="F97" s="3"/>
      <c r="G97" s="42"/>
      <c r="H97" s="3"/>
      <c r="I97" s="3"/>
      <c r="J97" s="43"/>
      <c r="K97" s="3"/>
      <c r="L97" s="3"/>
    </row>
    <row r="98" customFormat="false" ht="13.4" hidden="false" customHeight="false" outlineLevel="1" collapsed="false">
      <c r="A98" s="3" t="s">
        <v>149</v>
      </c>
      <c r="B98" s="3" t="s">
        <v>27</v>
      </c>
      <c r="C98" s="12" t="n">
        <f aca="false">FLOOR(C97/4,1)</f>
        <v>0</v>
      </c>
      <c r="D98" s="39" t="s">
        <v>150</v>
      </c>
      <c r="E98" s="39" t="n">
        <f aca="false">ENPI!$E$35</f>
        <v>17</v>
      </c>
      <c r="F98" s="3" t="s">
        <v>151</v>
      </c>
      <c r="G98" s="42"/>
      <c r="H98" s="3"/>
      <c r="I98" s="3"/>
      <c r="J98" s="43" t="n">
        <f aca="false">-C98*E98</f>
        <v>-0</v>
      </c>
      <c r="K98" s="3"/>
      <c r="L98" s="3"/>
    </row>
    <row r="99" customFormat="false" ht="13.4" hidden="false" customHeight="false" outlineLevel="1" collapsed="false">
      <c r="A99" s="3" t="s">
        <v>152</v>
      </c>
      <c r="B99" s="3"/>
      <c r="C99" s="3"/>
      <c r="D99" s="20"/>
      <c r="E99" s="39"/>
      <c r="F99" s="3"/>
      <c r="G99" s="42"/>
      <c r="H99" s="3"/>
      <c r="I99" s="3"/>
      <c r="J99" s="43" t="n">
        <f aca="false">-C99*E99</f>
        <v>-0</v>
      </c>
      <c r="K99" s="3"/>
      <c r="L99" s="3"/>
    </row>
    <row r="100" customFormat="false" ht="13.4" hidden="false" customHeight="false" outlineLevel="1" collapsed="false">
      <c r="A100" s="3" t="s">
        <v>153</v>
      </c>
      <c r="B100" s="3" t="s">
        <v>27</v>
      </c>
      <c r="C100" s="10" t="n">
        <v>0</v>
      </c>
      <c r="D100" s="3" t="s">
        <v>115</v>
      </c>
      <c r="E100" s="39" t="n">
        <f aca="false">ENPI!$D$46</f>
        <v>56.1</v>
      </c>
      <c r="F100" s="3" t="s">
        <v>154</v>
      </c>
      <c r="G100" s="42"/>
      <c r="H100" s="20"/>
      <c r="I100" s="3"/>
      <c r="J100" s="43" t="n">
        <f aca="false">-C100*E100</f>
        <v>-0</v>
      </c>
      <c r="K100" s="20"/>
      <c r="L100" s="3"/>
    </row>
    <row r="101" customFormat="false" ht="12.8" hidden="false" customHeight="false" outlineLevel="0" collapsed="false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</row>
    <row r="102" customFormat="false" ht="12.8" hidden="false" customHeight="false" outlineLevel="0" collapsed="false">
      <c r="A102" s="56" t="s">
        <v>155</v>
      </c>
      <c r="B102" s="57" t="s">
        <v>80</v>
      </c>
      <c r="C102" s="57"/>
      <c r="D102" s="57"/>
      <c r="E102" s="57"/>
      <c r="F102" s="57"/>
      <c r="G102" s="58"/>
      <c r="H102" s="58" t="n">
        <f aca="false">SUM(H45:H101)</f>
        <v>0</v>
      </c>
      <c r="I102" s="58"/>
      <c r="J102" s="58"/>
      <c r="K102" s="59" t="n">
        <f aca="false">SUM(K57:K101)</f>
        <v>0</v>
      </c>
      <c r="L102" s="3"/>
    </row>
    <row r="103" customFormat="false" ht="12.8" hidden="false" customHeight="false" outlineLevel="0" collapsed="false">
      <c r="D103" s="3"/>
      <c r="E103" s="3"/>
      <c r="F103" s="3"/>
      <c r="G103" s="3"/>
      <c r="L103" s="3"/>
    </row>
    <row r="104" customFormat="false" ht="12.8" hidden="false" customHeight="false" outlineLevel="0" collapsed="false">
      <c r="A104" s="29" t="s">
        <v>156</v>
      </c>
      <c r="B104" s="29" t="s">
        <v>157</v>
      </c>
      <c r="D104" s="3" t="s">
        <v>158</v>
      </c>
      <c r="E104" s="3"/>
      <c r="F104" s="3"/>
      <c r="G104" s="60" t="n">
        <f aca="false">IF((H102+K102)&gt;0,H102+K102,0)</f>
        <v>0</v>
      </c>
      <c r="L104" s="3"/>
    </row>
    <row r="105" customFormat="false" ht="12.8" hidden="false" customHeight="false" outlineLevel="0" collapsed="false">
      <c r="A105" s="3"/>
      <c r="B105" s="3"/>
      <c r="D105" s="3"/>
      <c r="E105" s="3"/>
      <c r="F105" s="3"/>
      <c r="G105" s="3"/>
      <c r="L105" s="3"/>
    </row>
    <row r="106" customFormat="false" ht="12.8" hidden="false" customHeight="false" outlineLevel="0" collapsed="false">
      <c r="A106" s="29" t="s">
        <v>159</v>
      </c>
      <c r="B106" s="29" t="s">
        <v>160</v>
      </c>
      <c r="D106" s="3" t="s">
        <v>161</v>
      </c>
      <c r="E106" s="3"/>
      <c r="F106" s="3"/>
      <c r="G106" s="61" t="e">
        <f aca="false">G104/C17</f>
        <v>#DIV/0!</v>
      </c>
      <c r="L106" s="3"/>
    </row>
    <row r="107" customFormat="false" ht="12.8" hidden="false" customHeight="false" outlineLevel="0" collapsed="false">
      <c r="A107" s="3"/>
      <c r="B107" s="3"/>
      <c r="D107" s="3"/>
      <c r="E107" s="3"/>
      <c r="F107" s="3"/>
      <c r="G107" s="3"/>
      <c r="L107" s="3"/>
    </row>
    <row r="108" customFormat="false" ht="12.8" hidden="false" customHeight="false" outlineLevel="0" collapsed="false">
      <c r="A108" s="29" t="s">
        <v>162</v>
      </c>
      <c r="B108" s="29" t="s">
        <v>163</v>
      </c>
      <c r="D108" s="3" t="s">
        <v>164</v>
      </c>
      <c r="E108" s="3"/>
      <c r="F108" s="3"/>
      <c r="G108" s="62" t="e">
        <f aca="false">G104/C14</f>
        <v>#DIV/0!</v>
      </c>
      <c r="H108" s="3"/>
      <c r="L108" s="3"/>
    </row>
    <row r="109" customFormat="false" ht="12.8" hidden="false" customHeight="false" outlineLevel="0" collapsed="false">
      <c r="A109" s="3"/>
      <c r="B109" s="3"/>
      <c r="E109" s="3"/>
      <c r="F109" s="3"/>
      <c r="G109" s="3"/>
      <c r="H109" s="3"/>
      <c r="I109" s="3"/>
      <c r="J109" s="3"/>
      <c r="K109" s="3"/>
      <c r="L109" s="3"/>
    </row>
    <row r="110" customFormat="false" ht="12.8" hidden="false" customHeight="false" outlineLevel="0" collapsed="false">
      <c r="A110" s="63" t="s">
        <v>165</v>
      </c>
      <c r="B110" s="64" t="s">
        <v>166</v>
      </c>
      <c r="D110" s="3" t="s">
        <v>167</v>
      </c>
      <c r="E110" s="3"/>
      <c r="F110" s="3"/>
      <c r="G110" s="65" t="n">
        <v>80</v>
      </c>
      <c r="H110" s="3"/>
      <c r="I110" s="3"/>
      <c r="J110" s="3"/>
      <c r="K110" s="3"/>
      <c r="L110" s="3"/>
    </row>
    <row r="111" customFormat="false" ht="12.8" hidden="false" customHeight="false" outlineLevel="0" collapsed="false">
      <c r="A111" s="3"/>
      <c r="B111" s="3"/>
      <c r="D111" s="3"/>
      <c r="E111" s="3"/>
      <c r="F111" s="3"/>
      <c r="G111" s="3"/>
      <c r="H111" s="3"/>
      <c r="I111" s="3"/>
      <c r="J111" s="3"/>
      <c r="K111" s="3"/>
      <c r="L111" s="3"/>
    </row>
    <row r="112" customFormat="false" ht="12.8" hidden="false" customHeight="false" outlineLevel="0" collapsed="false">
      <c r="A112" s="64" t="s">
        <v>168</v>
      </c>
      <c r="B112" s="64" t="s">
        <v>169</v>
      </c>
      <c r="D112" s="3" t="s">
        <v>170</v>
      </c>
      <c r="E112" s="3"/>
      <c r="F112" s="3"/>
      <c r="G112" s="64" t="n">
        <v>50</v>
      </c>
      <c r="H112" s="3"/>
      <c r="I112" s="3"/>
      <c r="J112" s="3"/>
      <c r="K112" s="3"/>
      <c r="L112" s="3"/>
    </row>
    <row r="113" customFormat="false" ht="12.8" hidden="false" customHeight="false" outlineLevel="0" collapsed="false">
      <c r="H113" s="3"/>
      <c r="I113" s="3"/>
      <c r="J113" s="3"/>
      <c r="K113" s="3"/>
      <c r="L113" s="3"/>
    </row>
    <row r="114" customFormat="false" ht="12.8" hidden="false" customHeight="false" outlineLevel="0" collapsed="false">
      <c r="A114" s="63" t="s">
        <v>171</v>
      </c>
      <c r="B114" s="64" t="s">
        <v>172</v>
      </c>
      <c r="D114" s="3"/>
      <c r="E114" s="3"/>
      <c r="F114" s="3"/>
      <c r="G114" s="66" t="n">
        <f aca="false">G104*G110*G112/1000</f>
        <v>0</v>
      </c>
      <c r="H114" s="3"/>
      <c r="I114" s="3"/>
      <c r="J114" s="3"/>
      <c r="K114" s="3"/>
      <c r="L114" s="3"/>
    </row>
    <row r="115" customFormat="false" ht="12.8" hidden="false" customHeight="false" outlineLevel="0" collapsed="false">
      <c r="A115" s="63" t="s">
        <v>173</v>
      </c>
      <c r="B115" s="64" t="s">
        <v>174</v>
      </c>
      <c r="D115" s="3"/>
      <c r="E115" s="3"/>
      <c r="F115" s="3"/>
      <c r="G115" s="66" t="e">
        <f aca="false">G114/C17</f>
        <v>#DIV/0!</v>
      </c>
      <c r="H115" s="3"/>
      <c r="I115" s="3"/>
      <c r="J115" s="3"/>
      <c r="K115" s="3"/>
      <c r="L115" s="3"/>
    </row>
    <row r="116" customFormat="false" ht="12.8" hidden="false" customHeight="false" outlineLevel="0" collapsed="false">
      <c r="A116" s="63" t="s">
        <v>175</v>
      </c>
      <c r="B116" s="64" t="s">
        <v>176</v>
      </c>
      <c r="D116" s="3"/>
      <c r="E116" s="3"/>
      <c r="F116" s="3"/>
      <c r="G116" s="67" t="e">
        <f aca="false">G114/C13</f>
        <v>#DIV/0!</v>
      </c>
      <c r="H116" s="3"/>
      <c r="I116" s="3"/>
      <c r="J116" s="3"/>
      <c r="K116" s="3"/>
      <c r="L116" s="3"/>
    </row>
    <row r="117" customFormat="false" ht="12.8" hidden="false" customHeight="false" outlineLevel="0" collapsed="false">
      <c r="A117" s="63" t="s">
        <v>177</v>
      </c>
      <c r="B117" s="64" t="s">
        <v>178</v>
      </c>
      <c r="D117" s="3"/>
      <c r="E117" s="3"/>
      <c r="F117" s="3"/>
      <c r="G117" s="67" t="e">
        <f aca="false">G114/C16</f>
        <v>#DIV/0!</v>
      </c>
      <c r="H117" s="3"/>
      <c r="I117" s="3"/>
      <c r="J117" s="3"/>
      <c r="K117" s="3"/>
      <c r="L117" s="3"/>
    </row>
    <row r="118" customFormat="false" ht="12.8" hidden="false" customHeight="false" outlineLevel="0" collapsed="false">
      <c r="A118" s="3" t="s">
        <v>179</v>
      </c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</row>
    <row r="119" customFormat="false" ht="12.8" hidden="false" customHeight="false" outlineLevel="0" collapsed="false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</row>
    <row r="120" customFormat="false" ht="12.8" hidden="false" customHeight="false" outlineLevel="0" collapsed="false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</row>
    <row r="121" customFormat="false" ht="12.8" hidden="false" customHeight="false" outlineLevel="0" collapsed="false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</row>
    <row r="122" customFormat="false" ht="12.8" hidden="false" customHeight="false" outlineLevel="0" collapsed="false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</row>
  </sheetData>
  <printOptions headings="false" gridLines="false" gridLinesSet="true" horizontalCentered="false" verticalCentered="false"/>
  <pageMargins left="0.196527777777778" right="0.196527777777778" top="0.196527777777778" bottom="0.196527777777778" header="0.511811023622047" footer="0.511811023622047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AMJ123"/>
  <sheetViews>
    <sheetView showFormulas="false" showGridLines="true" showRowColHeaders="true" showZeros="true" rightToLeft="false" tabSelected="false" showOutlineSymbols="true" defaultGridColor="true" view="normal" topLeftCell="A73" colorId="64" zoomScale="65" zoomScaleNormal="65" zoomScalePageLayoutView="100" workbookViewId="0">
      <selection pane="topLeft" activeCell="A2" activeCellId="0" sqref="A2"/>
    </sheetView>
  </sheetViews>
  <sheetFormatPr defaultColWidth="8.84765625" defaultRowHeight="12.8" zeroHeight="false" outlineLevelRow="1" outlineLevelCol="0"/>
  <cols>
    <col collapsed="false" customWidth="true" hidden="false" outlineLevel="0" max="1" min="1" style="0" width="60"/>
    <col collapsed="false" customWidth="true" hidden="false" outlineLevel="0" max="2" min="2" style="0" width="12.71"/>
    <col collapsed="false" customWidth="true" hidden="false" outlineLevel="0" max="3" min="3" style="0" width="16.14"/>
    <col collapsed="false" customWidth="true" hidden="false" outlineLevel="0" max="4" min="4" style="0" width="47.14"/>
    <col collapsed="false" customWidth="true" hidden="false" outlineLevel="0" max="5" min="5" style="0" width="11.14"/>
    <col collapsed="false" customWidth="true" hidden="false" outlineLevel="0" max="6" min="6" style="0" width="11.42"/>
    <col collapsed="false" customWidth="true" hidden="false" outlineLevel="0" max="11" min="11" style="0" width="9.9"/>
    <col collapsed="false" customWidth="true" hidden="false" outlineLevel="0" max="1024" min="1024" style="0" width="11.52"/>
  </cols>
  <sheetData>
    <row r="1" customFormat="false" ht="18.55" hidden="false" customHeight="false" outlineLevel="0" collapsed="false">
      <c r="A1" s="1" t="s">
        <v>180</v>
      </c>
      <c r="B1" s="2"/>
    </row>
    <row r="2" customFormat="false" ht="12.8" hidden="false" customHeight="false" outlineLevel="0" collapsed="false">
      <c r="A2" s="21"/>
      <c r="B2" s="68" t="s">
        <v>1</v>
      </c>
      <c r="C2" s="69" t="n">
        <v>44958</v>
      </c>
      <c r="D2" s="70" t="s">
        <v>2</v>
      </c>
      <c r="E2" s="70" t="s">
        <v>3</v>
      </c>
      <c r="F2" s="6"/>
    </row>
    <row r="3" customFormat="false" ht="15" hidden="false" customHeight="false" outlineLevel="0" collapsed="false">
      <c r="A3" s="2"/>
      <c r="B3" s="6"/>
      <c r="C3" s="7"/>
      <c r="D3" s="8"/>
      <c r="E3" s="8"/>
      <c r="F3" s="6"/>
    </row>
    <row r="4" customFormat="false" ht="12.8" hidden="false" customHeight="false" outlineLevel="0" collapsed="false">
      <c r="A4" s="9" t="s">
        <v>4</v>
      </c>
      <c r="B4" s="10"/>
      <c r="C4" s="11"/>
      <c r="D4" s="8"/>
      <c r="E4" s="8"/>
      <c r="F4" s="6"/>
    </row>
    <row r="5" customFormat="false" ht="12.8" hidden="false" customHeight="false" outlineLevel="0" collapsed="false">
      <c r="A5" s="9" t="s">
        <v>5</v>
      </c>
      <c r="B5" s="12"/>
      <c r="C5" s="11"/>
      <c r="D5" s="8"/>
      <c r="E5" s="8"/>
      <c r="F5" s="6"/>
    </row>
    <row r="6" customFormat="false" ht="12.8" hidden="false" customHeight="false" outlineLevel="0" collapsed="false">
      <c r="A6" s="9" t="s">
        <v>6</v>
      </c>
      <c r="B6" s="13"/>
      <c r="C6" s="11"/>
      <c r="D6" s="8"/>
      <c r="E6" s="8"/>
      <c r="F6" s="6"/>
    </row>
    <row r="7" customFormat="false" ht="15" hidden="false" customHeight="false" outlineLevel="0" collapsed="false">
      <c r="A7" s="2"/>
      <c r="B7" s="6"/>
      <c r="C7" s="11"/>
      <c r="D7" s="8"/>
      <c r="E7" s="8"/>
      <c r="F7" s="6"/>
    </row>
    <row r="8" customFormat="false" ht="15" hidden="false" customHeight="false" outlineLevel="0" collapsed="false">
      <c r="A8" s="2" t="s">
        <v>7</v>
      </c>
      <c r="B8" s="2"/>
      <c r="C8" s="6"/>
      <c r="D8" s="11"/>
      <c r="E8" s="11"/>
      <c r="F8" s="6"/>
    </row>
    <row r="9" customFormat="false" ht="15" hidden="false" customHeight="false" outlineLevel="0" collapsed="false">
      <c r="A9" s="2" t="s">
        <v>8</v>
      </c>
      <c r="B9" s="2"/>
      <c r="C9" s="2"/>
      <c r="H9" s="71"/>
      <c r="I9" s="71"/>
    </row>
    <row r="10" s="20" customFormat="true" ht="25.35" hidden="false" customHeight="false" outlineLevel="0" collapsed="false">
      <c r="A10" s="18"/>
      <c r="B10" s="18" t="s">
        <v>9</v>
      </c>
      <c r="C10" s="18" t="s">
        <v>10</v>
      </c>
      <c r="D10" s="18" t="s">
        <v>11</v>
      </c>
      <c r="E10" s="18" t="s">
        <v>12</v>
      </c>
      <c r="F10" s="18" t="s">
        <v>13</v>
      </c>
      <c r="G10" s="18" t="s">
        <v>14</v>
      </c>
      <c r="H10" s="18" t="s">
        <v>15</v>
      </c>
      <c r="I10" s="18"/>
      <c r="J10" s="18" t="s">
        <v>16</v>
      </c>
      <c r="K10" s="18" t="s">
        <v>17</v>
      </c>
      <c r="AMJ10" s="0"/>
    </row>
    <row r="11" customFormat="false" ht="12.8" hidden="false" customHeight="false" outlineLevel="0" collapsed="false">
      <c r="A11" s="21"/>
      <c r="B11" s="21"/>
      <c r="C11" s="21"/>
    </row>
    <row r="12" customFormat="false" ht="12.8" hidden="false" customHeight="false" outlineLevel="0" collapsed="false">
      <c r="A12" s="21" t="s">
        <v>18</v>
      </c>
      <c r="B12" s="3"/>
      <c r="C12" s="3"/>
    </row>
    <row r="13" customFormat="false" ht="12.8" hidden="false" customHeight="false" outlineLevel="0" collapsed="false">
      <c r="A13" s="3" t="s">
        <v>19</v>
      </c>
      <c r="B13" s="3" t="s">
        <v>20</v>
      </c>
      <c r="C13" s="10" t="n">
        <v>400</v>
      </c>
      <c r="D13" s="3" t="s">
        <v>21</v>
      </c>
      <c r="E13" s="3"/>
      <c r="F13" s="3"/>
      <c r="G13" s="3"/>
      <c r="H13" s="3"/>
      <c r="I13" s="3"/>
      <c r="J13" s="3"/>
      <c r="K13" s="3"/>
    </row>
    <row r="14" customFormat="false" ht="12.8" hidden="false" customHeight="false" outlineLevel="0" collapsed="false">
      <c r="A14" s="3" t="s">
        <v>22</v>
      </c>
      <c r="B14" s="3" t="s">
        <v>20</v>
      </c>
      <c r="C14" s="10" t="n">
        <v>400</v>
      </c>
      <c r="D14" s="3" t="s">
        <v>21</v>
      </c>
      <c r="E14" s="3"/>
      <c r="F14" s="3"/>
      <c r="G14" s="3"/>
      <c r="H14" s="3"/>
      <c r="I14" s="3"/>
      <c r="J14" s="3"/>
      <c r="K14" s="3"/>
    </row>
    <row r="15" customFormat="false" ht="12.8" hidden="false" customHeight="false" outlineLevel="0" collapsed="false">
      <c r="A15" s="3" t="s">
        <v>23</v>
      </c>
      <c r="B15" s="3" t="s">
        <v>20</v>
      </c>
      <c r="C15" s="12" t="n">
        <f aca="false">C13-C14</f>
        <v>0</v>
      </c>
      <c r="D15" s="3"/>
      <c r="E15" s="3"/>
      <c r="F15" s="3"/>
      <c r="G15" s="3"/>
      <c r="H15" s="3"/>
      <c r="I15" s="3"/>
      <c r="J15" s="3"/>
      <c r="K15" s="3"/>
    </row>
    <row r="16" customFormat="false" ht="12.8" hidden="false" customHeight="false" outlineLevel="0" collapsed="false">
      <c r="A16" s="3" t="s">
        <v>24</v>
      </c>
      <c r="B16" s="3" t="s">
        <v>25</v>
      </c>
      <c r="C16" s="10" t="n">
        <v>800</v>
      </c>
      <c r="D16" s="3" t="s">
        <v>21</v>
      </c>
      <c r="E16" s="3"/>
      <c r="F16" s="3"/>
      <c r="G16" s="3"/>
      <c r="H16" s="3"/>
      <c r="I16" s="3"/>
      <c r="J16" s="3"/>
      <c r="K16" s="3"/>
    </row>
    <row r="17" customFormat="false" ht="12.8" hidden="false" customHeight="false" outlineLevel="0" collapsed="false">
      <c r="A17" s="3" t="s">
        <v>26</v>
      </c>
      <c r="B17" s="3" t="s">
        <v>27</v>
      </c>
      <c r="C17" s="12" t="n">
        <f aca="false">C16/150</f>
        <v>5.33333333333333</v>
      </c>
      <c r="D17" s="3"/>
      <c r="E17" s="3"/>
      <c r="F17" s="3"/>
      <c r="G17" s="3"/>
      <c r="H17" s="3"/>
      <c r="I17" s="3"/>
      <c r="J17" s="3"/>
      <c r="K17" s="3"/>
    </row>
    <row r="18" customFormat="false" ht="12.8" hidden="false" customHeight="false" outlineLevel="0" collapsed="false">
      <c r="A18" s="3" t="s">
        <v>28</v>
      </c>
      <c r="B18" s="3" t="s">
        <v>27</v>
      </c>
      <c r="C18" s="10" t="n">
        <f aca="false">C17/3</f>
        <v>1.77777777777778</v>
      </c>
      <c r="D18" s="3"/>
      <c r="E18" s="3"/>
      <c r="F18" s="3"/>
      <c r="G18" s="3"/>
      <c r="H18" s="3"/>
      <c r="I18" s="3"/>
      <c r="J18" s="3"/>
      <c r="K18" s="3"/>
    </row>
    <row r="19" customFormat="false" ht="12.8" hidden="false" customHeight="false" outlineLevel="0" collapsed="false">
      <c r="A19" s="21" t="s">
        <v>29</v>
      </c>
      <c r="B19" s="3"/>
      <c r="C19" s="3"/>
      <c r="D19" s="3"/>
      <c r="E19" s="3"/>
      <c r="F19" s="3"/>
      <c r="G19" s="3"/>
      <c r="H19" s="3"/>
      <c r="I19" s="3"/>
      <c r="J19" s="3"/>
      <c r="K19" s="3"/>
    </row>
    <row r="20" customFormat="false" ht="12.8" hidden="false" customHeight="false" outlineLevel="0" collapsed="false">
      <c r="A20" s="3" t="s">
        <v>30</v>
      </c>
      <c r="B20" s="3" t="s">
        <v>20</v>
      </c>
      <c r="C20" s="10" t="n">
        <v>161</v>
      </c>
      <c r="D20" s="3"/>
      <c r="E20" s="3"/>
      <c r="F20" s="3"/>
      <c r="G20" s="3"/>
      <c r="H20" s="3"/>
      <c r="I20" s="3"/>
      <c r="J20" s="3"/>
      <c r="K20" s="3"/>
    </row>
    <row r="21" customFormat="false" ht="12.8" hidden="false" customHeight="false" outlineLevel="0" collapsed="false">
      <c r="A21" s="3" t="s">
        <v>31</v>
      </c>
      <c r="B21" s="3" t="s">
        <v>20</v>
      </c>
      <c r="C21" s="10" t="n">
        <v>161</v>
      </c>
      <c r="F21" s="3"/>
      <c r="G21" s="3"/>
      <c r="H21" s="3"/>
      <c r="I21" s="3"/>
      <c r="J21" s="3"/>
      <c r="K21" s="3"/>
    </row>
    <row r="22" customFormat="false" ht="12.8" hidden="false" customHeight="false" outlineLevel="0" collapsed="false">
      <c r="A22" s="3" t="s">
        <v>32</v>
      </c>
      <c r="B22" s="3" t="s">
        <v>25</v>
      </c>
      <c r="C22" s="10" t="n">
        <v>733</v>
      </c>
      <c r="F22" s="3"/>
      <c r="G22" s="3"/>
      <c r="H22" s="3"/>
      <c r="I22" s="3"/>
      <c r="J22" s="3"/>
      <c r="K22" s="3"/>
    </row>
    <row r="23" customFormat="false" ht="12.8" hidden="false" customHeight="false" outlineLevel="0" collapsed="false">
      <c r="A23" s="3" t="s">
        <v>33</v>
      </c>
      <c r="B23" s="3" t="s">
        <v>25</v>
      </c>
      <c r="C23" s="10" t="n">
        <v>733</v>
      </c>
      <c r="F23" s="3"/>
      <c r="G23" s="3"/>
      <c r="H23" s="3"/>
      <c r="I23" s="3"/>
      <c r="J23" s="3"/>
      <c r="K23" s="3"/>
    </row>
    <row r="24" customFormat="false" ht="12.8" hidden="false" customHeight="false" outlineLevel="0" collapsed="false">
      <c r="A24" s="3" t="s">
        <v>34</v>
      </c>
      <c r="B24" s="3" t="s">
        <v>20</v>
      </c>
      <c r="C24" s="10" t="n">
        <v>120</v>
      </c>
      <c r="F24" s="3"/>
      <c r="G24" s="3"/>
      <c r="H24" s="3"/>
      <c r="I24" s="3"/>
      <c r="J24" s="3"/>
      <c r="K24" s="3"/>
    </row>
    <row r="25" customFormat="false" ht="12.8" hidden="false" customHeight="false" outlineLevel="0" collapsed="false">
      <c r="A25" s="9"/>
      <c r="B25" s="9"/>
      <c r="C25" s="22"/>
      <c r="D25" s="3"/>
      <c r="E25" s="3"/>
      <c r="F25" s="3"/>
      <c r="G25" s="3"/>
      <c r="H25" s="3"/>
      <c r="I25" s="3"/>
      <c r="J25" s="3"/>
      <c r="K25" s="3"/>
    </row>
    <row r="26" customFormat="false" ht="12.8" hidden="false" customHeight="false" outlineLevel="0" collapsed="false">
      <c r="A26" s="3" t="s">
        <v>35</v>
      </c>
      <c r="B26" s="3"/>
      <c r="C26" s="23" t="s">
        <v>181</v>
      </c>
      <c r="D26" s="3" t="s">
        <v>36</v>
      </c>
      <c r="E26" s="3"/>
      <c r="F26" s="3"/>
      <c r="G26" s="3"/>
      <c r="H26" s="3"/>
      <c r="I26" s="3"/>
      <c r="J26" s="3"/>
      <c r="K26" s="3"/>
    </row>
    <row r="27" customFormat="false" ht="12.8" hidden="false" customHeight="false" outlineLevel="0" collapsed="false">
      <c r="A27" s="3" t="s">
        <v>37</v>
      </c>
      <c r="B27" s="3"/>
      <c r="C27" s="24" t="s">
        <v>38</v>
      </c>
      <c r="D27" s="3" t="s">
        <v>39</v>
      </c>
      <c r="E27" s="3"/>
      <c r="F27" s="3"/>
      <c r="G27" s="3"/>
      <c r="H27" s="3"/>
      <c r="I27" s="3"/>
      <c r="J27" s="3"/>
      <c r="K27" s="3"/>
    </row>
    <row r="28" customFormat="false" ht="12.8" hidden="false" customHeight="false" outlineLevel="0" collapsed="false">
      <c r="A28" s="9" t="s">
        <v>40</v>
      </c>
      <c r="B28" s="9" t="s">
        <v>41</v>
      </c>
      <c r="C28" s="22"/>
      <c r="D28" s="3" t="s">
        <v>42</v>
      </c>
      <c r="E28" s="3"/>
      <c r="F28" s="3"/>
      <c r="G28" s="3"/>
      <c r="H28" s="3"/>
      <c r="I28" s="3"/>
      <c r="J28" s="3"/>
      <c r="K28" s="3"/>
    </row>
    <row r="29" customFormat="false" ht="12.8" hidden="false" customHeight="false" outlineLevel="0" collapsed="false">
      <c r="A29" s="3" t="s">
        <v>43</v>
      </c>
      <c r="B29" s="3" t="s">
        <v>44</v>
      </c>
      <c r="C29" s="25" t="n">
        <f aca="false">C30+C31</f>
        <v>90.77</v>
      </c>
      <c r="D29" s="3" t="s">
        <v>45</v>
      </c>
      <c r="E29" s="3"/>
      <c r="F29" s="3"/>
      <c r="G29" s="3"/>
      <c r="H29" s="3"/>
      <c r="I29" s="3"/>
      <c r="J29" s="3"/>
      <c r="K29" s="3"/>
    </row>
    <row r="30" customFormat="false" ht="12.8" hidden="false" customHeight="false" outlineLevel="0" collapsed="false">
      <c r="A30" s="3" t="s">
        <v>46</v>
      </c>
      <c r="B30" s="3" t="s">
        <v>44</v>
      </c>
      <c r="C30" s="26" t="n">
        <v>16.23</v>
      </c>
      <c r="D30" s="3" t="s">
        <v>42</v>
      </c>
      <c r="E30" s="3"/>
      <c r="F30" s="3"/>
      <c r="G30" s="3"/>
      <c r="H30" s="3"/>
      <c r="I30" s="3"/>
      <c r="J30" s="3"/>
      <c r="K30" s="3"/>
    </row>
    <row r="31" customFormat="false" ht="12.8" hidden="false" customHeight="false" outlineLevel="0" collapsed="false">
      <c r="A31" s="3" t="s">
        <v>47</v>
      </c>
      <c r="B31" s="3" t="s">
        <v>44</v>
      </c>
      <c r="C31" s="26" t="n">
        <v>74.54</v>
      </c>
      <c r="D31" s="3" t="s">
        <v>42</v>
      </c>
      <c r="E31" s="3"/>
      <c r="F31" s="3"/>
      <c r="G31" s="3"/>
      <c r="H31" s="3"/>
      <c r="I31" s="3"/>
      <c r="J31" s="3"/>
      <c r="K31" s="3"/>
    </row>
    <row r="32" customFormat="false" ht="12.8" hidden="false" customHeight="false" outlineLevel="0" collapsed="false">
      <c r="A32" s="9"/>
      <c r="B32" s="9"/>
      <c r="C32" s="22"/>
      <c r="D32" s="3"/>
      <c r="E32" s="3"/>
      <c r="F32" s="3"/>
      <c r="G32" s="3"/>
      <c r="H32" s="3"/>
      <c r="I32" s="3"/>
      <c r="J32" s="3"/>
      <c r="K32" s="3"/>
    </row>
    <row r="33" customFormat="false" ht="12.8" hidden="false" customHeight="false" outlineLevel="0" collapsed="false">
      <c r="A33" s="3" t="s">
        <v>48</v>
      </c>
      <c r="B33" s="3" t="s">
        <v>49</v>
      </c>
      <c r="C33" s="25" t="n">
        <v>9.6</v>
      </c>
      <c r="D33" s="3" t="s">
        <v>50</v>
      </c>
      <c r="E33" s="3"/>
      <c r="F33" s="3"/>
      <c r="G33" s="3"/>
      <c r="H33" s="3"/>
      <c r="I33" s="3"/>
      <c r="J33" s="3"/>
      <c r="K33" s="3"/>
    </row>
    <row r="34" customFormat="false" ht="12.8" hidden="false" customHeight="false" outlineLevel="0" collapsed="false">
      <c r="A34" s="3" t="s">
        <v>51</v>
      </c>
      <c r="B34" s="3" t="s">
        <v>52</v>
      </c>
      <c r="C34" s="23" t="s">
        <v>142</v>
      </c>
      <c r="D34" s="3" t="s">
        <v>54</v>
      </c>
      <c r="E34" s="3"/>
      <c r="F34" s="3"/>
      <c r="G34" s="3"/>
      <c r="H34" s="3"/>
      <c r="I34" s="3"/>
      <c r="J34" s="3"/>
      <c r="K34" s="3"/>
    </row>
    <row r="35" customFormat="false" ht="12.8" hidden="false" customHeight="false" outlineLevel="0" collapsed="false">
      <c r="A35" s="3" t="s">
        <v>55</v>
      </c>
      <c r="B35" s="3" t="s">
        <v>49</v>
      </c>
      <c r="C35" s="26" t="n">
        <v>3.83</v>
      </c>
      <c r="D35" s="3" t="s">
        <v>56</v>
      </c>
      <c r="E35" s="3"/>
      <c r="F35" s="3"/>
      <c r="G35" s="3"/>
      <c r="H35" s="3"/>
      <c r="I35" s="3"/>
      <c r="J35" s="3"/>
      <c r="K35" s="3"/>
    </row>
    <row r="36" customFormat="false" ht="12.8" hidden="false" customHeight="false" outlineLevel="0" collapsed="false">
      <c r="A36" s="9"/>
      <c r="B36" s="9"/>
      <c r="C36" s="22"/>
      <c r="D36" s="3"/>
      <c r="E36" s="3"/>
      <c r="F36" s="3"/>
      <c r="G36" s="3"/>
      <c r="H36" s="3"/>
      <c r="I36" s="3"/>
      <c r="J36" s="3"/>
      <c r="K36" s="3"/>
    </row>
    <row r="37" customFormat="false" ht="12.8" hidden="false" customHeight="false" outlineLevel="0" collapsed="false">
      <c r="A37" s="3" t="s">
        <v>57</v>
      </c>
      <c r="B37" s="3" t="s">
        <v>44</v>
      </c>
      <c r="C37" s="27" t="n">
        <v>15</v>
      </c>
      <c r="D37" s="3" t="s">
        <v>58</v>
      </c>
      <c r="E37" s="3"/>
      <c r="F37" s="3"/>
      <c r="G37" s="3"/>
      <c r="H37" s="3"/>
      <c r="I37" s="3"/>
      <c r="J37" s="3"/>
      <c r="K37" s="3"/>
    </row>
    <row r="38" customFormat="false" ht="12.8" hidden="false" customHeight="false" outlineLevel="0" collapsed="false">
      <c r="A38" s="3" t="s">
        <v>59</v>
      </c>
      <c r="B38" s="3" t="s">
        <v>60</v>
      </c>
      <c r="C38" s="12" t="n">
        <f aca="false">C37*C21/3</f>
        <v>805</v>
      </c>
      <c r="D38" s="3" t="s">
        <v>61</v>
      </c>
      <c r="E38" s="3"/>
      <c r="F38" s="3"/>
      <c r="G38" s="3"/>
      <c r="H38" s="3"/>
      <c r="I38" s="3"/>
      <c r="J38" s="3"/>
      <c r="K38" s="3"/>
    </row>
    <row r="39" customFormat="false" ht="12.8" hidden="false" customHeight="false" outlineLevel="0" collapsed="false">
      <c r="A39" s="3" t="s">
        <v>51</v>
      </c>
      <c r="B39" s="3" t="s">
        <v>52</v>
      </c>
      <c r="C39" s="23" t="s">
        <v>142</v>
      </c>
      <c r="D39" s="3" t="s">
        <v>54</v>
      </c>
      <c r="E39" s="3"/>
      <c r="F39" s="3"/>
      <c r="G39" s="3"/>
      <c r="H39" s="3"/>
      <c r="I39" s="3"/>
      <c r="J39" s="3"/>
      <c r="K39" s="3"/>
    </row>
    <row r="40" customFormat="false" ht="15" hidden="false" customHeight="true" outlineLevel="0" collapsed="false">
      <c r="A40" s="3" t="s">
        <v>57</v>
      </c>
      <c r="B40" s="3" t="s">
        <v>44</v>
      </c>
      <c r="C40" s="26" t="n">
        <f aca="false">7.89+0</f>
        <v>7.89</v>
      </c>
      <c r="D40" s="3" t="s">
        <v>62</v>
      </c>
      <c r="E40" s="3"/>
      <c r="F40" s="3"/>
      <c r="G40" s="3"/>
      <c r="H40" s="3"/>
      <c r="I40" s="3"/>
      <c r="J40" s="3"/>
      <c r="K40" s="3"/>
    </row>
    <row r="41" customFormat="false" ht="12.8" hidden="false" customHeight="false" outlineLevel="0" collapsed="false">
      <c r="A41" s="3" t="s">
        <v>63</v>
      </c>
      <c r="B41" s="3" t="s">
        <v>60</v>
      </c>
      <c r="C41" s="12" t="n">
        <f aca="false">C40*C21/3</f>
        <v>423.43</v>
      </c>
      <c r="D41" s="3" t="s">
        <v>64</v>
      </c>
      <c r="E41" s="3"/>
      <c r="F41" s="3"/>
      <c r="G41" s="3"/>
      <c r="H41" s="3"/>
      <c r="I41" s="3"/>
      <c r="J41" s="3"/>
      <c r="K41" s="3"/>
    </row>
    <row r="43" customFormat="false" ht="12.8" hidden="false" customHeight="false" outlineLevel="0" collapsed="false">
      <c r="A43" s="3"/>
      <c r="B43" s="3"/>
      <c r="C43" s="28"/>
      <c r="D43" s="3"/>
      <c r="E43" s="3"/>
      <c r="F43" s="3"/>
      <c r="G43" s="3"/>
      <c r="H43" s="3"/>
      <c r="I43" s="3"/>
      <c r="J43" s="3"/>
      <c r="K43" s="3"/>
    </row>
    <row r="44" customFormat="false" ht="12.8" hidden="false" customHeight="false" outlineLevel="0" collapsed="false">
      <c r="A44" s="29" t="s">
        <v>65</v>
      </c>
      <c r="B44" s="29"/>
      <c r="C44" s="29"/>
      <c r="D44" s="29"/>
      <c r="E44" s="29"/>
      <c r="F44" s="29"/>
      <c r="G44" s="30" t="s">
        <v>14</v>
      </c>
      <c r="H44" s="30" t="s">
        <v>66</v>
      </c>
      <c r="I44" s="30"/>
      <c r="J44" s="30" t="s">
        <v>16</v>
      </c>
      <c r="K44" s="30" t="s">
        <v>66</v>
      </c>
    </row>
    <row r="45" customFormat="false" ht="12.8" hidden="false" customHeight="false" outlineLevel="0" collapsed="false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"/>
    </row>
    <row r="46" customFormat="false" ht="12.8" hidden="false" customHeight="false" outlineLevel="0" collapsed="false">
      <c r="A46" s="21" t="s">
        <v>67</v>
      </c>
      <c r="B46" s="21"/>
      <c r="C46" s="3"/>
      <c r="D46" s="3"/>
      <c r="E46" s="3"/>
      <c r="F46" s="3"/>
      <c r="G46" s="32"/>
      <c r="H46" s="33" t="n">
        <f aca="false">SUM(G46:G49)</f>
        <v>616.63</v>
      </c>
      <c r="I46" s="34"/>
      <c r="J46" s="35"/>
      <c r="K46" s="33" t="n">
        <f aca="false">SUM(J46:J49)</f>
        <v>0</v>
      </c>
    </row>
    <row r="47" customFormat="false" ht="13.4" hidden="false" customHeight="false" outlineLevel="0" collapsed="false">
      <c r="A47" s="3" t="s">
        <v>68</v>
      </c>
      <c r="B47" s="3" t="s">
        <v>69</v>
      </c>
      <c r="C47" s="12" t="n">
        <f aca="false">C20*C33</f>
        <v>1545.6</v>
      </c>
      <c r="D47" s="36" t="s">
        <v>70</v>
      </c>
      <c r="E47" s="37" t="n">
        <v>1</v>
      </c>
      <c r="F47" s="3" t="s">
        <v>69</v>
      </c>
      <c r="G47" s="32" t="n">
        <f aca="false">C47*E47</f>
        <v>1545.6</v>
      </c>
      <c r="H47" s="33"/>
      <c r="I47" s="33"/>
      <c r="J47" s="38"/>
      <c r="K47" s="3"/>
    </row>
    <row r="48" customFormat="false" ht="13.4" hidden="false" customHeight="false" outlineLevel="0" collapsed="false">
      <c r="A48" s="3" t="s">
        <v>71</v>
      </c>
      <c r="B48" s="3" t="s">
        <v>69</v>
      </c>
      <c r="C48" s="12" t="n">
        <f aca="false">IF(C34="NO",0,(C35-C33)*C20)</f>
        <v>-928.97</v>
      </c>
      <c r="D48" s="36" t="s">
        <v>72</v>
      </c>
      <c r="E48" s="37" t="n">
        <v>1</v>
      </c>
      <c r="F48" s="3" t="s">
        <v>69</v>
      </c>
      <c r="G48" s="32" t="n">
        <f aca="false">C48*E48</f>
        <v>-928.97</v>
      </c>
      <c r="H48" s="33"/>
      <c r="I48" s="33"/>
      <c r="J48" s="38"/>
      <c r="K48" s="3"/>
    </row>
    <row r="49" customFormat="false" ht="12.8" hidden="false" customHeight="false" outlineLevel="0" collapsed="false">
      <c r="A49" s="31"/>
      <c r="B49" s="31"/>
      <c r="C49" s="31"/>
      <c r="D49" s="31"/>
      <c r="E49" s="31"/>
      <c r="F49" s="31"/>
      <c r="G49" s="31"/>
      <c r="H49" s="31"/>
      <c r="I49" s="31"/>
      <c r="J49" s="31"/>
      <c r="K49" s="3"/>
    </row>
    <row r="50" customFormat="false" ht="12.8" hidden="false" customHeight="false" outlineLevel="0" collapsed="false">
      <c r="A50" s="21" t="s">
        <v>73</v>
      </c>
      <c r="B50" s="21"/>
      <c r="C50" s="3"/>
      <c r="E50" s="39"/>
      <c r="F50" s="3"/>
      <c r="G50" s="40"/>
      <c r="H50" s="33" t="n">
        <f aca="false">SUM(G50:G51)</f>
        <v>1337.03111111111</v>
      </c>
      <c r="I50" s="33"/>
      <c r="J50" s="38"/>
      <c r="K50" s="33" t="n">
        <f aca="false">SUM(J50:J51)</f>
        <v>0</v>
      </c>
    </row>
    <row r="51" customFormat="false" ht="27" hidden="false" customHeight="true" outlineLevel="0" collapsed="false">
      <c r="A51" s="3" t="s">
        <v>74</v>
      </c>
      <c r="B51" s="3" t="s">
        <v>75</v>
      </c>
      <c r="C51" s="12" t="n">
        <f aca="false">$C$18*STIMA_FABBISOGNO!$E$7</f>
        <v>4977.77777777778</v>
      </c>
      <c r="D51" s="36" t="s">
        <v>76</v>
      </c>
      <c r="E51" s="37" t="n">
        <f aca="false">'FATTORI CO2'!$D$6</f>
        <v>0.2686</v>
      </c>
      <c r="F51" s="3" t="s">
        <v>77</v>
      </c>
      <c r="G51" s="32" t="n">
        <f aca="false">C51*E51</f>
        <v>1337.03111111111</v>
      </c>
      <c r="H51" s="33"/>
      <c r="I51" s="33"/>
      <c r="J51" s="38"/>
      <c r="K51" s="3"/>
    </row>
    <row r="52" customFormat="false" ht="12.8" hidden="false" customHeight="false" outlineLevel="0" collapsed="false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"/>
    </row>
    <row r="53" customFormat="false" ht="12.8" hidden="false" customHeight="false" outlineLevel="0" collapsed="false">
      <c r="A53" s="21" t="s">
        <v>78</v>
      </c>
      <c r="B53" s="21"/>
      <c r="C53" s="3"/>
      <c r="E53" s="37"/>
      <c r="F53" s="3"/>
      <c r="G53" s="40"/>
      <c r="H53" s="33" t="n">
        <f aca="false">SUM(G53:G54)</f>
        <v>666.536</v>
      </c>
      <c r="I53" s="33"/>
      <c r="J53" s="38"/>
      <c r="K53" s="33" t="n">
        <f aca="false">SUM(J53:J54)</f>
        <v>0</v>
      </c>
    </row>
    <row r="54" customFormat="false" ht="13.4" hidden="false" customHeight="false" outlineLevel="0" collapsed="false">
      <c r="A54" s="3" t="s">
        <v>79</v>
      </c>
      <c r="B54" s="3" t="s">
        <v>80</v>
      </c>
      <c r="C54" s="12" t="n">
        <f aca="false">$C$17*143.65</f>
        <v>766.133333333333</v>
      </c>
      <c r="D54" s="3" t="s">
        <v>81</v>
      </c>
      <c r="E54" s="37" t="n">
        <v>0.87</v>
      </c>
      <c r="F54" s="3" t="s">
        <v>82</v>
      </c>
      <c r="G54" s="32" t="n">
        <f aca="false">C54*E54</f>
        <v>666.536</v>
      </c>
      <c r="H54" s="33"/>
      <c r="I54" s="33"/>
      <c r="J54" s="38"/>
      <c r="K54" s="3"/>
    </row>
    <row r="55" customFormat="false" ht="12.8" hidden="false" customHeight="false" outlineLevel="0" collapsed="false">
      <c r="A55" s="31"/>
      <c r="B55" s="31"/>
      <c r="C55" s="31"/>
      <c r="D55" s="31"/>
      <c r="E55" s="31"/>
      <c r="F55" s="31"/>
      <c r="G55" s="31"/>
      <c r="H55" s="31"/>
      <c r="I55" s="31"/>
      <c r="J55" s="31"/>
      <c r="K55" s="3"/>
    </row>
    <row r="56" customFormat="false" ht="12.8" hidden="false" customHeight="false" outlineLevel="0" collapsed="false">
      <c r="A56" s="41" t="s">
        <v>83</v>
      </c>
      <c r="B56" s="41"/>
      <c r="C56" s="41"/>
      <c r="D56" s="41"/>
      <c r="E56" s="41"/>
      <c r="F56" s="41"/>
      <c r="G56" s="41"/>
      <c r="H56" s="41"/>
      <c r="I56" s="41"/>
      <c r="J56" s="41"/>
      <c r="K56" s="3"/>
    </row>
    <row r="57" customFormat="false" ht="12.8" hidden="false" customHeight="false" outlineLevel="0" collapsed="false">
      <c r="A57" s="31"/>
      <c r="B57" s="31"/>
      <c r="C57" s="31"/>
      <c r="D57" s="31"/>
      <c r="E57" s="31"/>
      <c r="F57" s="31"/>
      <c r="G57" s="31"/>
      <c r="H57" s="31"/>
      <c r="I57" s="31"/>
      <c r="J57" s="31"/>
      <c r="K57" s="3"/>
    </row>
    <row r="58" customFormat="false" ht="12.8" hidden="false" customHeight="false" outlineLevel="0" collapsed="false">
      <c r="A58" s="21" t="s">
        <v>84</v>
      </c>
      <c r="B58" s="21"/>
      <c r="C58" s="3"/>
      <c r="D58" s="36"/>
      <c r="E58" s="39"/>
      <c r="F58" s="3"/>
      <c r="G58" s="42"/>
      <c r="H58" s="33" t="n">
        <f aca="false">SUM(G58:G66)</f>
        <v>0</v>
      </c>
      <c r="I58" s="3"/>
      <c r="J58" s="43"/>
      <c r="K58" s="33" t="n">
        <f aca="false">SUM(J58:J66)</f>
        <v>-1063.656</v>
      </c>
    </row>
    <row r="59" customFormat="false" ht="12.8" hidden="false" customHeight="false" outlineLevel="1" collapsed="false">
      <c r="A59" s="3" t="s">
        <v>85</v>
      </c>
      <c r="B59" s="21"/>
      <c r="C59" s="3"/>
      <c r="D59" s="36"/>
      <c r="E59" s="39"/>
      <c r="F59" s="3"/>
      <c r="G59" s="42"/>
      <c r="H59" s="3"/>
      <c r="I59" s="3"/>
      <c r="J59" s="43"/>
      <c r="K59" s="3"/>
    </row>
    <row r="60" customFormat="false" ht="12.8" hidden="false" customHeight="false" outlineLevel="1" collapsed="false">
      <c r="A60" s="3" t="s">
        <v>86</v>
      </c>
      <c r="B60" s="3" t="s">
        <v>87</v>
      </c>
      <c r="C60" s="44" t="n">
        <f aca="false">C24/0.05/1000</f>
        <v>2.4</v>
      </c>
      <c r="D60" s="3" t="s">
        <v>88</v>
      </c>
      <c r="E60" s="3"/>
      <c r="F60" s="3"/>
      <c r="G60" s="42"/>
      <c r="H60" s="3"/>
      <c r="I60" s="3"/>
      <c r="J60" s="43"/>
      <c r="K60" s="3"/>
    </row>
    <row r="61" customFormat="false" ht="13.4" hidden="false" customHeight="false" outlineLevel="1" collapsed="false">
      <c r="A61" s="3" t="s">
        <v>89</v>
      </c>
      <c r="B61" s="3" t="s">
        <v>87</v>
      </c>
      <c r="C61" s="45" t="n">
        <v>6</v>
      </c>
      <c r="D61" s="46" t="s">
        <v>90</v>
      </c>
      <c r="F61" s="3"/>
      <c r="G61" s="42"/>
      <c r="H61" s="3"/>
      <c r="I61" s="3"/>
      <c r="J61" s="43"/>
      <c r="K61" s="3"/>
    </row>
    <row r="62" customFormat="false" ht="13.4" hidden="false" customHeight="false" outlineLevel="1" collapsed="false">
      <c r="A62" s="3" t="s">
        <v>91</v>
      </c>
      <c r="B62" s="3" t="s">
        <v>87</v>
      </c>
      <c r="C62" s="27" t="n">
        <f aca="false">IF(C61&gt;C60,(C61-C60))</f>
        <v>3.6</v>
      </c>
      <c r="D62" s="46" t="s">
        <v>92</v>
      </c>
      <c r="F62" s="3"/>
      <c r="G62" s="42"/>
      <c r="H62" s="3"/>
      <c r="I62" s="3"/>
      <c r="J62" s="43"/>
      <c r="K62" s="3"/>
    </row>
    <row r="63" customFormat="false" ht="25.35" hidden="false" customHeight="false" outlineLevel="1" collapsed="false">
      <c r="A63" s="3" t="s">
        <v>93</v>
      </c>
      <c r="B63" s="3" t="s">
        <v>60</v>
      </c>
      <c r="C63" s="12" t="n">
        <f aca="false">C62*ENPI!$F$9</f>
        <v>3960</v>
      </c>
      <c r="D63" s="46" t="s">
        <v>94</v>
      </c>
      <c r="E63" s="37" t="n">
        <f aca="false">'FATTORI CO2'!$D$6</f>
        <v>0.2686</v>
      </c>
      <c r="F63" s="3" t="s">
        <v>77</v>
      </c>
      <c r="G63" s="32"/>
      <c r="H63" s="33"/>
      <c r="I63" s="33"/>
      <c r="J63" s="43" t="n">
        <f aca="false">-C63*E63</f>
        <v>-1063.656</v>
      </c>
      <c r="K63" s="3"/>
    </row>
    <row r="64" customFormat="false" ht="12.8" hidden="false" customHeight="false" outlineLevel="1" collapsed="false">
      <c r="A64" s="3" t="s">
        <v>95</v>
      </c>
      <c r="B64" s="3" t="s">
        <v>87</v>
      </c>
      <c r="C64" s="10" t="n">
        <v>0</v>
      </c>
      <c r="D64" s="3" t="s">
        <v>96</v>
      </c>
      <c r="F64" s="3"/>
      <c r="G64" s="42"/>
      <c r="H64" s="3"/>
      <c r="I64" s="3"/>
      <c r="J64" s="43"/>
      <c r="K64" s="3"/>
    </row>
    <row r="65" customFormat="false" ht="13.4" hidden="false" customHeight="false" outlineLevel="1" collapsed="false">
      <c r="A65" s="3" t="s">
        <v>97</v>
      </c>
      <c r="B65" s="3" t="s">
        <v>98</v>
      </c>
      <c r="C65" s="12" t="n">
        <f aca="false">C64*ENPI!$F$9</f>
        <v>0</v>
      </c>
      <c r="D65" s="36" t="s">
        <v>99</v>
      </c>
      <c r="E65" s="37" t="n">
        <f aca="false">'FATTORI CO2'!$D$6</f>
        <v>0.2686</v>
      </c>
      <c r="F65" s="3" t="s">
        <v>77</v>
      </c>
      <c r="G65" s="32"/>
      <c r="H65" s="33"/>
      <c r="I65" s="33"/>
      <c r="J65" s="43" t="n">
        <f aca="false">-C65*E65</f>
        <v>-0</v>
      </c>
      <c r="K65" s="3"/>
    </row>
    <row r="66" customFormat="false" ht="12.8" hidden="false" customHeight="false" outlineLevel="0" collapsed="false">
      <c r="A66" s="3"/>
      <c r="B66" s="3"/>
      <c r="C66" s="3"/>
      <c r="E66" s="3"/>
      <c r="F66" s="3"/>
      <c r="G66" s="3"/>
      <c r="H66" s="3"/>
      <c r="I66" s="3"/>
      <c r="J66" s="3"/>
      <c r="K66" s="3"/>
    </row>
    <row r="67" customFormat="false" ht="12.8" hidden="false" customHeight="false" outlineLevel="0" collapsed="false">
      <c r="A67" s="21" t="s">
        <v>100</v>
      </c>
      <c r="B67" s="21"/>
      <c r="C67" s="3"/>
      <c r="E67" s="39"/>
      <c r="F67" s="3"/>
      <c r="G67" s="42"/>
      <c r="H67" s="33" t="n">
        <f aca="false">SUM(G67:G70)</f>
        <v>0</v>
      </c>
      <c r="I67" s="3"/>
      <c r="J67" s="38"/>
      <c r="K67" s="33" t="n">
        <f aca="false">SUM(J67:J70)</f>
        <v>-200</v>
      </c>
    </row>
    <row r="68" customFormat="false" ht="13.4" hidden="false" customHeight="false" outlineLevel="1" collapsed="false">
      <c r="A68" s="3" t="s">
        <v>101</v>
      </c>
      <c r="B68" s="3" t="s">
        <v>27</v>
      </c>
      <c r="C68" s="10" t="n">
        <v>2</v>
      </c>
      <c r="D68" s="3" t="s">
        <v>182</v>
      </c>
      <c r="E68" s="47" t="n">
        <v>50</v>
      </c>
      <c r="F68" s="3" t="s">
        <v>103</v>
      </c>
      <c r="G68" s="42"/>
      <c r="H68" s="20"/>
      <c r="I68" s="3"/>
      <c r="J68" s="43" t="n">
        <f aca="false">-C68*E68</f>
        <v>-100</v>
      </c>
      <c r="K68" s="20"/>
      <c r="L68" s="3"/>
    </row>
    <row r="69" customFormat="false" ht="13.4" hidden="false" customHeight="false" outlineLevel="1" collapsed="false">
      <c r="A69" s="3" t="s">
        <v>104</v>
      </c>
      <c r="B69" s="3" t="s">
        <v>27</v>
      </c>
      <c r="C69" s="10" t="n">
        <v>2</v>
      </c>
      <c r="D69" s="3" t="s">
        <v>183</v>
      </c>
      <c r="E69" s="47" t="n">
        <v>50</v>
      </c>
      <c r="F69" s="3" t="s">
        <v>103</v>
      </c>
      <c r="G69" s="42"/>
      <c r="H69" s="20"/>
      <c r="I69" s="3"/>
      <c r="J69" s="43" t="n">
        <f aca="false">-C69*E69</f>
        <v>-100</v>
      </c>
      <c r="K69" s="20"/>
    </row>
    <row r="70" customFormat="false" ht="12.8" hidden="false" customHeight="false" outlineLevel="0" collapsed="false">
      <c r="A70" s="3"/>
      <c r="B70" s="3"/>
      <c r="C70" s="3"/>
      <c r="E70" s="3"/>
      <c r="F70" s="3"/>
      <c r="G70" s="3"/>
      <c r="H70" s="3"/>
      <c r="I70" s="3"/>
      <c r="J70" s="3"/>
      <c r="K70" s="3"/>
    </row>
    <row r="71" customFormat="false" ht="12.8" hidden="false" customHeight="false" outlineLevel="0" collapsed="false">
      <c r="A71" s="48" t="s">
        <v>106</v>
      </c>
      <c r="B71" s="48"/>
      <c r="C71" s="3"/>
      <c r="E71" s="39"/>
      <c r="F71" s="3"/>
      <c r="G71" s="42"/>
      <c r="H71" s="33" t="n">
        <f aca="false">SUM(G71:G77)</f>
        <v>0</v>
      </c>
      <c r="I71" s="3"/>
      <c r="J71" s="38"/>
      <c r="K71" s="33" t="n">
        <f aca="false">SUM(J71:J77)</f>
        <v>-720</v>
      </c>
    </row>
    <row r="72" customFormat="false" ht="12.8" hidden="false" customHeight="false" outlineLevel="1" collapsed="false">
      <c r="A72" s="3" t="s">
        <v>107</v>
      </c>
      <c r="B72" s="3" t="s">
        <v>20</v>
      </c>
      <c r="C72" s="10" t="n">
        <v>500</v>
      </c>
      <c r="D72" s="3" t="s">
        <v>184</v>
      </c>
      <c r="E72" s="39"/>
      <c r="F72" s="3"/>
      <c r="G72" s="42"/>
      <c r="H72" s="33"/>
      <c r="I72" s="3"/>
      <c r="J72" s="38"/>
      <c r="K72" s="33"/>
    </row>
    <row r="73" customFormat="false" ht="12.8" hidden="false" customHeight="false" outlineLevel="1" collapsed="false">
      <c r="A73" s="3" t="s">
        <v>109</v>
      </c>
      <c r="B73" s="3" t="s">
        <v>110</v>
      </c>
      <c r="C73" s="49" t="n">
        <v>0.36</v>
      </c>
      <c r="D73" s="3" t="s">
        <v>111</v>
      </c>
      <c r="E73" s="39"/>
      <c r="F73" s="3"/>
      <c r="G73" s="42"/>
      <c r="H73" s="3"/>
      <c r="I73" s="3"/>
      <c r="J73" s="38"/>
      <c r="K73" s="3"/>
    </row>
    <row r="74" customFormat="false" ht="12.8" hidden="false" customHeight="false" outlineLevel="1" collapsed="false">
      <c r="A74" s="3" t="s">
        <v>112</v>
      </c>
      <c r="B74" s="3" t="s">
        <v>20</v>
      </c>
      <c r="C74" s="13" t="n">
        <f aca="false">C72*C73</f>
        <v>180</v>
      </c>
      <c r="D74" s="3" t="s">
        <v>113</v>
      </c>
      <c r="E74" s="39"/>
      <c r="F74" s="3"/>
      <c r="G74" s="42"/>
      <c r="H74" s="3"/>
      <c r="I74" s="3"/>
      <c r="J74" s="38"/>
      <c r="K74" s="3"/>
    </row>
    <row r="75" customFormat="false" ht="12.8" hidden="false" customHeight="false" outlineLevel="1" collapsed="false">
      <c r="A75" s="3" t="s">
        <v>114</v>
      </c>
      <c r="B75" s="3" t="s">
        <v>20</v>
      </c>
      <c r="C75" s="10" t="n">
        <v>300</v>
      </c>
      <c r="D75" s="3" t="s">
        <v>115</v>
      </c>
      <c r="E75" s="39"/>
      <c r="F75" s="3"/>
      <c r="G75" s="42"/>
      <c r="H75" s="3"/>
      <c r="I75" s="3"/>
      <c r="J75" s="38"/>
      <c r="K75" s="3"/>
    </row>
    <row r="76" customFormat="false" ht="13.4" hidden="false" customHeight="false" outlineLevel="1" collapsed="false">
      <c r="A76" s="3" t="s">
        <v>116</v>
      </c>
      <c r="B76" s="3" t="s">
        <v>20</v>
      </c>
      <c r="C76" s="12" t="n">
        <f aca="false">IF(C75&gt;C74,(C75-C74),0)</f>
        <v>120</v>
      </c>
      <c r="E76" s="39" t="n">
        <v>6</v>
      </c>
      <c r="F76" s="3" t="s">
        <v>117</v>
      </c>
      <c r="G76" s="42"/>
      <c r="H76" s="3"/>
      <c r="I76" s="3"/>
      <c r="J76" s="43" t="n">
        <f aca="false">-C76*E76</f>
        <v>-720</v>
      </c>
      <c r="K76" s="3"/>
    </row>
    <row r="77" customFormat="false" ht="12.8" hidden="false" customHeight="false" outlineLevel="0" collapsed="false">
      <c r="A77" s="3"/>
      <c r="B77" s="3"/>
      <c r="C77" s="3"/>
      <c r="E77" s="3"/>
      <c r="F77" s="3"/>
      <c r="G77" s="3"/>
      <c r="H77" s="3"/>
      <c r="I77" s="3"/>
      <c r="J77" s="3"/>
      <c r="K77" s="3"/>
    </row>
    <row r="78" customFormat="false" ht="12.8" hidden="false" customHeight="false" outlineLevel="0" collapsed="false">
      <c r="A78" s="21" t="s">
        <v>118</v>
      </c>
      <c r="B78" s="21"/>
      <c r="C78" s="3"/>
      <c r="E78" s="39"/>
      <c r="F78" s="3"/>
      <c r="G78" s="42"/>
      <c r="H78" s="33" t="n">
        <f aca="false">SUM(G78:G81)</f>
        <v>0</v>
      </c>
      <c r="I78" s="3"/>
      <c r="J78" s="38"/>
      <c r="K78" s="33" t="n">
        <f aca="false">SUM(J78:J81)</f>
        <v>-38.6985457143617</v>
      </c>
    </row>
    <row r="79" customFormat="false" ht="25.35" hidden="false" customHeight="false" outlineLevel="1" collapsed="false">
      <c r="A79" s="3" t="s">
        <v>119</v>
      </c>
      <c r="B79" s="3" t="s">
        <v>120</v>
      </c>
      <c r="C79" s="10" t="n">
        <v>100</v>
      </c>
      <c r="D79" s="36" t="s">
        <v>121</v>
      </c>
      <c r="E79" s="39" t="n">
        <f aca="false">ENPI!$F$15*'FATTORI CO2'!$D$6</f>
        <v>0.11104703368617</v>
      </c>
      <c r="F79" s="3" t="s">
        <v>122</v>
      </c>
      <c r="G79" s="42"/>
      <c r="H79" s="3"/>
      <c r="I79" s="3"/>
      <c r="J79" s="43" t="n">
        <f aca="false">-C79*E79</f>
        <v>-11.104703368617</v>
      </c>
      <c r="K79" s="3"/>
    </row>
    <row r="80" customFormat="false" ht="25.35" hidden="false" customHeight="false" outlineLevel="1" collapsed="false">
      <c r="A80" s="3" t="s">
        <v>123</v>
      </c>
      <c r="B80" s="3" t="s">
        <v>120</v>
      </c>
      <c r="C80" s="10" t="n">
        <v>100</v>
      </c>
      <c r="D80" s="36" t="s">
        <v>124</v>
      </c>
      <c r="E80" s="39" t="n">
        <f aca="false">ENPI!F21*'FATTORI CO2'!$D$6</f>
        <v>0.275938423457447</v>
      </c>
      <c r="F80" s="3" t="s">
        <v>122</v>
      </c>
      <c r="G80" s="42"/>
      <c r="H80" s="3"/>
      <c r="I80" s="3"/>
      <c r="J80" s="43" t="n">
        <f aca="false">-C80*E80</f>
        <v>-27.5938423457447</v>
      </c>
      <c r="K80" s="3"/>
    </row>
    <row r="81" customFormat="false" ht="12.8" hidden="false" customHeight="false" outlineLevel="0" collapsed="false">
      <c r="A81" s="3"/>
      <c r="B81" s="3"/>
      <c r="C81" s="3"/>
      <c r="E81" s="39"/>
      <c r="F81" s="3"/>
      <c r="G81" s="42"/>
      <c r="H81" s="3"/>
      <c r="I81" s="3"/>
      <c r="J81" s="38"/>
      <c r="K81" s="3"/>
    </row>
    <row r="82" customFormat="false" ht="12.8" hidden="false" customHeight="false" outlineLevel="0" collapsed="false">
      <c r="A82" s="21" t="s">
        <v>125</v>
      </c>
      <c r="B82" s="21"/>
      <c r="C82" s="3"/>
      <c r="D82" s="36"/>
      <c r="E82" s="39"/>
      <c r="F82" s="3"/>
      <c r="G82" s="42"/>
      <c r="H82" s="33" t="n">
        <f aca="false">SUM(G82:G84)</f>
        <v>0</v>
      </c>
      <c r="I82" s="3"/>
      <c r="J82" s="38"/>
      <c r="K82" s="33" t="n">
        <f aca="false">SUM(J82:J84)</f>
        <v>-262.019711111111</v>
      </c>
    </row>
    <row r="83" customFormat="false" ht="25.35" hidden="false" customHeight="false" outlineLevel="1" collapsed="false">
      <c r="A83" s="36" t="s">
        <v>185</v>
      </c>
      <c r="B83" s="3"/>
      <c r="C83" s="50" t="s">
        <v>142</v>
      </c>
      <c r="D83" s="36" t="s">
        <v>127</v>
      </c>
      <c r="E83" s="51" t="n">
        <v>0.1</v>
      </c>
      <c r="F83" s="52" t="s">
        <v>128</v>
      </c>
      <c r="G83" s="42"/>
      <c r="H83" s="3"/>
      <c r="I83" s="3"/>
      <c r="J83" s="43" t="n">
        <f aca="false">IF(C83="SI",-1*E83*$H$103,0)</f>
        <v>-262.019711111111</v>
      </c>
      <c r="K83" s="3"/>
    </row>
    <row r="84" customFormat="false" ht="12.8" hidden="false" customHeight="false" outlineLevel="0" collapsed="false">
      <c r="A84" s="3"/>
      <c r="B84" s="3"/>
      <c r="C84" s="3"/>
      <c r="E84" s="3"/>
      <c r="F84" s="3"/>
      <c r="G84" s="3"/>
      <c r="H84" s="3"/>
      <c r="I84" s="3"/>
      <c r="J84" s="3"/>
      <c r="K84" s="3"/>
    </row>
    <row r="85" customFormat="false" ht="12.8" hidden="false" customHeight="false" outlineLevel="0" collapsed="false">
      <c r="A85" s="21" t="s">
        <v>129</v>
      </c>
      <c r="B85" s="21"/>
      <c r="C85" s="3"/>
      <c r="E85" s="39"/>
      <c r="F85" s="3"/>
      <c r="G85" s="42"/>
      <c r="H85" s="33" t="n">
        <f aca="false">SUM(G85:G95)</f>
        <v>0</v>
      </c>
      <c r="I85" s="3"/>
      <c r="J85" s="38"/>
      <c r="K85" s="33" t="n">
        <f aca="false">SUM(J85:J95)</f>
        <v>-9.0421504</v>
      </c>
    </row>
    <row r="86" customFormat="false" ht="12.8" hidden="false" customHeight="false" outlineLevel="1" collapsed="false">
      <c r="A86" s="3" t="s">
        <v>130</v>
      </c>
      <c r="B86" s="3" t="s">
        <v>20</v>
      </c>
      <c r="C86" s="10" t="n">
        <v>400</v>
      </c>
      <c r="D86" s="53" t="s">
        <v>131</v>
      </c>
      <c r="E86" s="39"/>
      <c r="F86" s="3"/>
      <c r="G86" s="42"/>
      <c r="H86" s="33"/>
      <c r="I86" s="3"/>
      <c r="J86" s="38"/>
      <c r="K86" s="33"/>
    </row>
    <row r="87" customFormat="false" ht="12.8" hidden="false" customHeight="false" outlineLevel="1" collapsed="false">
      <c r="A87" s="3" t="s">
        <v>132</v>
      </c>
      <c r="B87" s="3" t="s">
        <v>110</v>
      </c>
      <c r="C87" s="49" t="n">
        <v>0.6</v>
      </c>
      <c r="D87" s="53" t="s">
        <v>133</v>
      </c>
      <c r="E87" s="39"/>
      <c r="F87" s="3"/>
      <c r="G87" s="42"/>
      <c r="H87" s="33"/>
      <c r="I87" s="3"/>
      <c r="J87" s="38"/>
      <c r="K87" s="33"/>
    </row>
    <row r="88" customFormat="false" ht="12.8" hidden="false" customHeight="false" outlineLevel="1" collapsed="false">
      <c r="A88" s="3" t="s">
        <v>134</v>
      </c>
      <c r="B88" s="3" t="s">
        <v>20</v>
      </c>
      <c r="C88" s="13" t="n">
        <f aca="false">C86*C87</f>
        <v>240</v>
      </c>
      <c r="D88" s="53"/>
      <c r="E88" s="39"/>
      <c r="F88" s="3"/>
      <c r="G88" s="42"/>
      <c r="H88" s="33"/>
      <c r="I88" s="3"/>
      <c r="J88" s="38"/>
      <c r="K88" s="33"/>
    </row>
    <row r="89" customFormat="false" ht="12.8" hidden="false" customHeight="false" outlineLevel="1" collapsed="false">
      <c r="A89" s="3" t="s">
        <v>135</v>
      </c>
      <c r="B89" s="3" t="s">
        <v>20</v>
      </c>
      <c r="C89" s="10" t="n">
        <v>300</v>
      </c>
      <c r="D89" s="3" t="s">
        <v>115</v>
      </c>
      <c r="E89" s="39"/>
      <c r="F89" s="3"/>
      <c r="G89" s="42"/>
      <c r="H89" s="33"/>
      <c r="I89" s="3"/>
      <c r="J89" s="38"/>
      <c r="K89" s="33"/>
    </row>
    <row r="90" customFormat="false" ht="12.8" hidden="false" customHeight="false" outlineLevel="1" collapsed="false">
      <c r="A90" s="3" t="s">
        <v>136</v>
      </c>
      <c r="B90" s="3" t="s">
        <v>20</v>
      </c>
      <c r="C90" s="12" t="n">
        <f aca="false">IF(C88=0,0,IF(C89&gt;C88,(C89-C88),0))</f>
        <v>60</v>
      </c>
      <c r="D90" s="54" t="s">
        <v>137</v>
      </c>
      <c r="E90" s="39"/>
      <c r="F90" s="3"/>
      <c r="G90" s="42"/>
      <c r="H90" s="3"/>
      <c r="I90" s="3"/>
      <c r="J90" s="43"/>
      <c r="K90" s="3"/>
    </row>
    <row r="91" customFormat="false" ht="13.4" hidden="false" customHeight="false" outlineLevel="1" collapsed="false">
      <c r="A91" s="36" t="s">
        <v>138</v>
      </c>
      <c r="B91" s="3" t="s">
        <v>139</v>
      </c>
      <c r="C91" s="27" t="n">
        <f aca="false">IF($C$39="no",C90*8%*$C$37/3,C90*8%*$C$40/3)</f>
        <v>12.624</v>
      </c>
      <c r="D91" s="36" t="s">
        <v>140</v>
      </c>
      <c r="E91" s="37" t="n">
        <f aca="false">'FATTORI CO2'!$D$6</f>
        <v>0.2686</v>
      </c>
      <c r="F91" s="3" t="s">
        <v>77</v>
      </c>
      <c r="G91" s="42"/>
      <c r="H91" s="3"/>
      <c r="I91" s="3"/>
      <c r="J91" s="43" t="n">
        <f aca="false">-C91*E91</f>
        <v>-3.3908064</v>
      </c>
      <c r="K91" s="3"/>
    </row>
    <row r="92" customFormat="false" ht="13.4" hidden="false" customHeight="false" outlineLevel="1" collapsed="false">
      <c r="A92" s="36" t="s">
        <v>141</v>
      </c>
      <c r="B92" s="3"/>
      <c r="C92" s="55" t="s">
        <v>142</v>
      </c>
      <c r="D92" s="36" t="s">
        <v>143</v>
      </c>
      <c r="E92" s="37"/>
      <c r="F92" s="3"/>
      <c r="G92" s="42"/>
      <c r="H92" s="3"/>
      <c r="I92" s="3"/>
      <c r="J92" s="43"/>
      <c r="K92" s="3"/>
    </row>
    <row r="93" customFormat="false" ht="25.35" hidden="false" customHeight="false" outlineLevel="1" collapsed="false">
      <c r="A93" s="36" t="s">
        <v>186</v>
      </c>
      <c r="B93" s="3" t="s">
        <v>20</v>
      </c>
      <c r="C93" s="10" t="n">
        <v>100</v>
      </c>
      <c r="D93" s="36" t="s">
        <v>145</v>
      </c>
      <c r="E93" s="37"/>
      <c r="F93" s="3"/>
      <c r="G93" s="42"/>
      <c r="H93" s="3"/>
      <c r="I93" s="3"/>
      <c r="J93" s="43"/>
      <c r="K93" s="3"/>
    </row>
    <row r="94" customFormat="false" ht="13.4" hidden="false" customHeight="false" outlineLevel="1" collapsed="false">
      <c r="A94" s="36" t="s">
        <v>138</v>
      </c>
      <c r="B94" s="3" t="s">
        <v>139</v>
      </c>
      <c r="C94" s="27" t="n">
        <f aca="false">IF($C$39="no",C93*8%*$C$37/3,C93*8%*$C$40/3)</f>
        <v>21.04</v>
      </c>
      <c r="D94" s="36" t="s">
        <v>140</v>
      </c>
      <c r="E94" s="37" t="n">
        <f aca="false">'FATTORI CO2'!$D$6</f>
        <v>0.2686</v>
      </c>
      <c r="F94" s="3" t="s">
        <v>77</v>
      </c>
      <c r="G94" s="42"/>
      <c r="H94" s="3"/>
      <c r="I94" s="3"/>
      <c r="J94" s="43" t="n">
        <f aca="false">-C94*E94</f>
        <v>-5.651344</v>
      </c>
      <c r="K94" s="3"/>
    </row>
    <row r="95" customFormat="false" ht="12.8" hidden="false" customHeight="false" outlineLevel="0" collapsed="false">
      <c r="A95" s="3"/>
      <c r="B95" s="3"/>
      <c r="C95" s="3"/>
      <c r="E95" s="3"/>
      <c r="F95" s="3"/>
      <c r="G95" s="3"/>
      <c r="H95" s="3"/>
      <c r="I95" s="3"/>
      <c r="J95" s="3"/>
      <c r="K95" s="3"/>
    </row>
    <row r="96" customFormat="false" ht="12.8" hidden="false" customHeight="false" outlineLevel="0" collapsed="false">
      <c r="A96" s="21" t="s">
        <v>146</v>
      </c>
      <c r="B96" s="3"/>
      <c r="C96" s="3"/>
      <c r="E96" s="39"/>
      <c r="F96" s="3"/>
      <c r="G96" s="42"/>
      <c r="H96" s="33" t="n">
        <f aca="false">SUM(G96:G101)</f>
        <v>0</v>
      </c>
      <c r="I96" s="3"/>
      <c r="J96" s="38"/>
      <c r="K96" s="33" t="n">
        <f aca="false">SUM(J96:J101)</f>
        <v>-146.2</v>
      </c>
    </row>
    <row r="97" customFormat="false" ht="13.4" hidden="false" customHeight="false" outlineLevel="1" collapsed="false">
      <c r="A97" s="3" t="s">
        <v>147</v>
      </c>
      <c r="B97" s="3"/>
      <c r="C97" s="3"/>
      <c r="E97" s="39"/>
      <c r="F97" s="3"/>
      <c r="G97" s="42"/>
      <c r="H97" s="3"/>
      <c r="I97" s="3"/>
      <c r="J97" s="43" t="n">
        <f aca="false">-C97*E97</f>
        <v>-0</v>
      </c>
      <c r="K97" s="3"/>
    </row>
    <row r="98" customFormat="false" ht="12.8" hidden="false" customHeight="false" outlineLevel="1" collapsed="false">
      <c r="A98" s="39" t="s">
        <v>148</v>
      </c>
      <c r="B98" s="3" t="s">
        <v>20</v>
      </c>
      <c r="C98" s="10" t="n">
        <v>10</v>
      </c>
      <c r="D98" s="3" t="s">
        <v>115</v>
      </c>
      <c r="E98" s="39"/>
      <c r="F98" s="3"/>
      <c r="G98" s="42"/>
      <c r="H98" s="3"/>
      <c r="I98" s="3"/>
      <c r="J98" s="43"/>
      <c r="K98" s="3"/>
    </row>
    <row r="99" customFormat="false" ht="13.4" hidden="false" customHeight="false" outlineLevel="1" collapsed="false">
      <c r="A99" s="3" t="s">
        <v>149</v>
      </c>
      <c r="B99" s="3" t="s">
        <v>27</v>
      </c>
      <c r="C99" s="12" t="n">
        <f aca="false">FLOOR(C98/4,1)</f>
        <v>2</v>
      </c>
      <c r="D99" s="39" t="s">
        <v>150</v>
      </c>
      <c r="E99" s="39" t="n">
        <f aca="false">ENPI!$E$35</f>
        <v>17</v>
      </c>
      <c r="F99" s="3" t="s">
        <v>151</v>
      </c>
      <c r="G99" s="42"/>
      <c r="H99" s="3"/>
      <c r="I99" s="3"/>
      <c r="J99" s="43" t="n">
        <f aca="false">-C99*E99</f>
        <v>-34</v>
      </c>
      <c r="K99" s="3"/>
    </row>
    <row r="100" customFormat="false" ht="13.4" hidden="false" customHeight="false" outlineLevel="1" collapsed="false">
      <c r="A100" s="3" t="s">
        <v>152</v>
      </c>
      <c r="B100" s="3"/>
      <c r="C100" s="3"/>
      <c r="E100" s="39"/>
      <c r="F100" s="3"/>
      <c r="G100" s="42"/>
      <c r="H100" s="3"/>
      <c r="I100" s="3"/>
      <c r="J100" s="43" t="n">
        <f aca="false">-C100*E100</f>
        <v>-0</v>
      </c>
      <c r="K100" s="3"/>
    </row>
    <row r="101" customFormat="false" ht="13.4" hidden="false" customHeight="false" outlineLevel="1" collapsed="false">
      <c r="A101" s="3" t="s">
        <v>153</v>
      </c>
      <c r="B101" s="3" t="s">
        <v>27</v>
      </c>
      <c r="C101" s="10" t="n">
        <v>2</v>
      </c>
      <c r="D101" s="3" t="s">
        <v>115</v>
      </c>
      <c r="E101" s="39" t="n">
        <f aca="false">ENPI!$D$46</f>
        <v>56.1</v>
      </c>
      <c r="F101" s="3" t="s">
        <v>154</v>
      </c>
      <c r="G101" s="42"/>
      <c r="H101" s="20"/>
      <c r="I101" s="3"/>
      <c r="J101" s="43" t="n">
        <f aca="false">-C101*E101</f>
        <v>-112.2</v>
      </c>
      <c r="K101" s="20"/>
    </row>
    <row r="102" customFormat="false" ht="12.8" hidden="false" customHeight="false" outlineLevel="0" collapsed="false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</row>
    <row r="103" customFormat="false" ht="12.8" hidden="false" customHeight="false" outlineLevel="0" collapsed="false">
      <c r="A103" s="56" t="s">
        <v>155</v>
      </c>
      <c r="B103" s="57" t="s">
        <v>80</v>
      </c>
      <c r="C103" s="57"/>
      <c r="D103" s="57"/>
      <c r="E103" s="57"/>
      <c r="F103" s="57"/>
      <c r="G103" s="58"/>
      <c r="H103" s="58" t="n">
        <f aca="false">SUM(H46:H102)</f>
        <v>2620.19711111111</v>
      </c>
      <c r="I103" s="58"/>
      <c r="J103" s="58"/>
      <c r="K103" s="59" t="n">
        <f aca="false">SUM(K58:K102)</f>
        <v>-2439.61640722547</v>
      </c>
    </row>
    <row r="104" customFormat="false" ht="12.8" hidden="false" customHeight="false" outlineLevel="0" collapsed="false">
      <c r="D104" s="3"/>
      <c r="E104" s="3"/>
      <c r="F104" s="3"/>
      <c r="G104" s="3"/>
      <c r="H104" s="20"/>
      <c r="I104" s="20"/>
      <c r="J104" s="20"/>
      <c r="K104" s="20"/>
    </row>
    <row r="105" customFormat="false" ht="12.8" hidden="false" customHeight="false" outlineLevel="0" collapsed="false">
      <c r="A105" s="29" t="s">
        <v>156</v>
      </c>
      <c r="B105" s="29" t="s">
        <v>157</v>
      </c>
      <c r="D105" s="3" t="s">
        <v>158</v>
      </c>
      <c r="E105" s="3"/>
      <c r="F105" s="3"/>
      <c r="G105" s="60" t="n">
        <f aca="false">IF((H103+K103)&gt;0,H103+K103,0)</f>
        <v>180.580703885638</v>
      </c>
    </row>
    <row r="106" customFormat="false" ht="12.8" hidden="false" customHeight="false" outlineLevel="0" collapsed="false">
      <c r="A106" s="3"/>
      <c r="B106" s="3"/>
      <c r="D106" s="3"/>
      <c r="E106" s="3"/>
      <c r="F106" s="3"/>
      <c r="G106" s="3"/>
    </row>
    <row r="107" customFormat="false" ht="12.8" hidden="false" customHeight="false" outlineLevel="0" collapsed="false">
      <c r="A107" s="29" t="s">
        <v>159</v>
      </c>
      <c r="B107" s="29" t="s">
        <v>160</v>
      </c>
      <c r="D107" s="3" t="s">
        <v>161</v>
      </c>
      <c r="E107" s="3"/>
      <c r="F107" s="3"/>
      <c r="G107" s="61" t="n">
        <f aca="false">G105/C17</f>
        <v>33.8588819785571</v>
      </c>
    </row>
    <row r="108" customFormat="false" ht="12.8" hidden="false" customHeight="false" outlineLevel="0" collapsed="false">
      <c r="A108" s="3"/>
      <c r="B108" s="3"/>
      <c r="D108" s="3"/>
      <c r="E108" s="3"/>
      <c r="F108" s="3"/>
      <c r="G108" s="3"/>
    </row>
    <row r="109" customFormat="false" ht="12.8" hidden="false" customHeight="false" outlineLevel="0" collapsed="false">
      <c r="A109" s="29" t="s">
        <v>162</v>
      </c>
      <c r="B109" s="29" t="s">
        <v>163</v>
      </c>
      <c r="D109" s="3" t="s">
        <v>164</v>
      </c>
      <c r="E109" s="3"/>
      <c r="F109" s="3"/>
      <c r="G109" s="62" t="n">
        <f aca="false">G105/C14</f>
        <v>0.451451759714095</v>
      </c>
      <c r="H109" s="3"/>
    </row>
    <row r="110" customFormat="false" ht="12.8" hidden="false" customHeight="false" outlineLevel="0" collapsed="false">
      <c r="A110" s="3"/>
      <c r="B110" s="3"/>
      <c r="E110" s="3"/>
      <c r="F110" s="3"/>
      <c r="G110" s="3"/>
      <c r="H110" s="3"/>
      <c r="I110" s="3"/>
      <c r="J110" s="3"/>
      <c r="K110" s="3"/>
    </row>
    <row r="111" customFormat="false" ht="12.8" hidden="false" customHeight="false" outlineLevel="0" collapsed="false">
      <c r="A111" s="63" t="s">
        <v>165</v>
      </c>
      <c r="B111" s="64" t="s">
        <v>166</v>
      </c>
      <c r="D111" s="3" t="s">
        <v>167</v>
      </c>
      <c r="E111" s="3"/>
      <c r="F111" s="3"/>
      <c r="G111" s="65" t="n">
        <v>80</v>
      </c>
      <c r="H111" s="3"/>
      <c r="I111" s="3"/>
      <c r="J111" s="3"/>
      <c r="K111" s="3"/>
    </row>
    <row r="112" customFormat="false" ht="12.8" hidden="false" customHeight="false" outlineLevel="0" collapsed="false">
      <c r="A112" s="3"/>
      <c r="B112" s="3"/>
      <c r="D112" s="3"/>
      <c r="E112" s="3"/>
      <c r="F112" s="3"/>
      <c r="G112" s="3"/>
      <c r="H112" s="3"/>
      <c r="I112" s="3"/>
      <c r="J112" s="3"/>
      <c r="K112" s="3"/>
    </row>
    <row r="113" customFormat="false" ht="12.8" hidden="false" customHeight="false" outlineLevel="0" collapsed="false">
      <c r="A113" s="64" t="s">
        <v>168</v>
      </c>
      <c r="B113" s="64" t="s">
        <v>169</v>
      </c>
      <c r="D113" s="3" t="s">
        <v>170</v>
      </c>
      <c r="E113" s="3"/>
      <c r="F113" s="3"/>
      <c r="G113" s="64" t="n">
        <v>50</v>
      </c>
      <c r="H113" s="3"/>
      <c r="I113" s="3"/>
      <c r="J113" s="3"/>
      <c r="K113" s="3"/>
    </row>
    <row r="114" customFormat="false" ht="12.8" hidden="false" customHeight="false" outlineLevel="0" collapsed="false">
      <c r="H114" s="3"/>
      <c r="I114" s="3"/>
      <c r="J114" s="3"/>
      <c r="K114" s="3"/>
    </row>
    <row r="115" customFormat="false" ht="12.8" hidden="false" customHeight="false" outlineLevel="0" collapsed="false">
      <c r="A115" s="63" t="s">
        <v>165</v>
      </c>
      <c r="B115" s="64" t="s">
        <v>172</v>
      </c>
      <c r="D115" s="3"/>
      <c r="E115" s="3"/>
      <c r="F115" s="3"/>
      <c r="G115" s="66" t="n">
        <f aca="false">G105*G111*G113/1000</f>
        <v>722.322815542551</v>
      </c>
      <c r="H115" s="3"/>
      <c r="I115" s="3"/>
      <c r="J115" s="3"/>
      <c r="K115" s="3"/>
    </row>
    <row r="116" customFormat="false" ht="12.8" hidden="false" customHeight="false" outlineLevel="0" collapsed="false">
      <c r="A116" s="63" t="s">
        <v>173</v>
      </c>
      <c r="B116" s="64" t="s">
        <v>174</v>
      </c>
      <c r="D116" s="3"/>
      <c r="E116" s="3"/>
      <c r="F116" s="3"/>
      <c r="G116" s="66" t="n">
        <f aca="false">G115/C17</f>
        <v>135.435527914228</v>
      </c>
      <c r="H116" s="3"/>
      <c r="I116" s="3"/>
      <c r="J116" s="3"/>
      <c r="K116" s="3"/>
    </row>
    <row r="117" customFormat="false" ht="12.8" hidden="false" customHeight="false" outlineLevel="0" collapsed="false">
      <c r="A117" s="63" t="s">
        <v>175</v>
      </c>
      <c r="B117" s="64" t="s">
        <v>176</v>
      </c>
      <c r="D117" s="3"/>
      <c r="E117" s="3"/>
      <c r="F117" s="3"/>
      <c r="G117" s="67" t="n">
        <f aca="false">G115/C13</f>
        <v>1.80580703885638</v>
      </c>
      <c r="H117" s="3"/>
      <c r="I117" s="3"/>
      <c r="J117" s="3"/>
      <c r="K117" s="3"/>
    </row>
    <row r="118" customFormat="false" ht="12.8" hidden="false" customHeight="false" outlineLevel="0" collapsed="false">
      <c r="A118" s="63" t="s">
        <v>177</v>
      </c>
      <c r="B118" s="64" t="s">
        <v>178</v>
      </c>
      <c r="D118" s="3"/>
      <c r="E118" s="3"/>
      <c r="F118" s="3"/>
      <c r="G118" s="67" t="n">
        <f aca="false">G115/C16</f>
        <v>0.902903519428189</v>
      </c>
      <c r="H118" s="3"/>
      <c r="I118" s="3"/>
      <c r="J118" s="3"/>
      <c r="K118" s="3"/>
    </row>
    <row r="119" customFormat="false" ht="12.8" hidden="false" customHeight="false" outlineLevel="0" collapsed="false">
      <c r="B119" s="3"/>
      <c r="C119" s="3"/>
      <c r="D119" s="3"/>
      <c r="E119" s="3"/>
      <c r="F119" s="3"/>
      <c r="G119" s="3"/>
      <c r="H119" s="3"/>
      <c r="I119" s="3"/>
      <c r="J119" s="3"/>
      <c r="K119" s="3"/>
    </row>
    <row r="120" customFormat="false" ht="12.8" hidden="false" customHeight="false" outlineLevel="0" collapsed="false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</row>
    <row r="121" customFormat="false" ht="12.8" hidden="false" customHeight="false" outlineLevel="0" collapsed="false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</row>
    <row r="122" customFormat="false" ht="12.8" hidden="false" customHeight="false" outlineLevel="0" collapsed="false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</row>
    <row r="123" customFormat="false" ht="12.8" hidden="false" customHeight="false" outlineLevel="0" collapsed="false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</row>
  </sheetData>
  <printOptions headings="false" gridLines="false" gridLinesSet="true" horizontalCentered="false" verticalCentered="false"/>
  <pageMargins left="0.413888888888889" right="0.189583333333333" top="0.461805555555556" bottom="0.280555555555556" header="0.511811023622047" footer="0.511811023622047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N48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ColWidth="8.84765625" defaultRowHeight="12.8" zeroHeight="false" outlineLevelRow="0" outlineLevelCol="0"/>
  <cols>
    <col collapsed="false" customWidth="true" hidden="false" outlineLevel="0" max="1" min="1" style="0" width="60.59"/>
    <col collapsed="false" customWidth="true" hidden="false" outlineLevel="0" max="2" min="2" style="0" width="25.7"/>
    <col collapsed="false" customWidth="true" hidden="false" outlineLevel="0" max="3" min="3" style="0" width="17.4"/>
    <col collapsed="false" customWidth="true" hidden="false" outlineLevel="0" max="4" min="4" style="0" width="14.86"/>
    <col collapsed="false" customWidth="true" hidden="false" outlineLevel="0" max="5" min="5" style="0" width="20.3"/>
  </cols>
  <sheetData>
    <row r="1" customFormat="false" ht="19.7" hidden="false" customHeight="false" outlineLevel="0" collapsed="false">
      <c r="A1" s="72" t="s">
        <v>187</v>
      </c>
      <c r="B1" s="72"/>
      <c r="C1" s="72"/>
      <c r="D1" s="72"/>
      <c r="E1" s="20"/>
    </row>
    <row r="2" customFormat="false" ht="15" hidden="false" customHeight="true" outlineLevel="0" collapsed="false">
      <c r="A2" s="73"/>
      <c r="B2" s="73"/>
      <c r="C2" s="73"/>
      <c r="D2" s="73"/>
      <c r="E2" s="20"/>
    </row>
    <row r="3" customFormat="false" ht="17.35" hidden="false" customHeight="false" outlineLevel="0" collapsed="false">
      <c r="A3" s="74" t="s">
        <v>188</v>
      </c>
      <c r="B3" s="74"/>
      <c r="C3" s="74"/>
      <c r="D3" s="74"/>
      <c r="E3" s="20"/>
    </row>
    <row r="4" customFormat="false" ht="35.8" hidden="false" customHeight="false" outlineLevel="0" collapsed="false">
      <c r="A4" s="75" t="s">
        <v>189</v>
      </c>
      <c r="B4" s="76" t="s">
        <v>190</v>
      </c>
      <c r="C4" s="77" t="s">
        <v>191</v>
      </c>
      <c r="D4" s="78"/>
      <c r="E4" s="20"/>
    </row>
    <row r="5" customFormat="false" ht="13.8" hidden="false" customHeight="false" outlineLevel="0" collapsed="false">
      <c r="A5" s="79" t="s">
        <v>192</v>
      </c>
      <c r="B5" s="80" t="n">
        <v>0.3</v>
      </c>
      <c r="C5" s="81" t="s">
        <v>193</v>
      </c>
      <c r="D5" s="78"/>
      <c r="E5" s="20"/>
      <c r="N5" s="82"/>
    </row>
    <row r="6" customFormat="false" ht="13.8" hidden="false" customHeight="false" outlineLevel="0" collapsed="false">
      <c r="A6" s="79"/>
      <c r="B6" s="83"/>
      <c r="C6" s="78"/>
      <c r="D6" s="78"/>
      <c r="E6" s="20"/>
    </row>
    <row r="7" customFormat="false" ht="18" hidden="false" customHeight="false" outlineLevel="0" collapsed="false">
      <c r="A7" s="84" t="s">
        <v>194</v>
      </c>
      <c r="B7" s="85" t="s">
        <v>20</v>
      </c>
      <c r="C7" s="10" t="n">
        <v>1000</v>
      </c>
      <c r="D7" s="78"/>
      <c r="E7" s="20"/>
    </row>
    <row r="8" customFormat="false" ht="12.8" hidden="false" customHeight="false" outlineLevel="0" collapsed="false">
      <c r="A8" s="86"/>
      <c r="B8" s="87"/>
      <c r="C8" s="88"/>
      <c r="D8" s="88"/>
      <c r="E8" s="20"/>
    </row>
    <row r="9" customFormat="false" ht="32.8" hidden="false" customHeight="false" outlineLevel="0" collapsed="false">
      <c r="A9" s="89" t="s">
        <v>195</v>
      </c>
      <c r="B9" s="89" t="s">
        <v>196</v>
      </c>
      <c r="C9" s="89" t="s">
        <v>197</v>
      </c>
      <c r="D9" s="89" t="s">
        <v>198</v>
      </c>
      <c r="E9" s="89" t="s">
        <v>199</v>
      </c>
    </row>
    <row r="10" customFormat="false" ht="18" hidden="false" customHeight="true" outlineLevel="0" collapsed="false">
      <c r="A10" s="89"/>
      <c r="B10" s="89" t="s">
        <v>20</v>
      </c>
      <c r="C10" s="89"/>
      <c r="D10" s="89" t="s">
        <v>20</v>
      </c>
      <c r="E10" s="90"/>
    </row>
    <row r="11" customFormat="false" ht="12.8" hidden="false" customHeight="false" outlineLevel="0" collapsed="false">
      <c r="A11" s="78" t="s">
        <v>200</v>
      </c>
      <c r="B11" s="10" t="n">
        <v>0</v>
      </c>
      <c r="C11" s="78" t="n">
        <v>1</v>
      </c>
      <c r="D11" s="78" t="n">
        <f aca="false">(B11*C11)</f>
        <v>0</v>
      </c>
      <c r="E11" s="20"/>
    </row>
    <row r="12" customFormat="false" ht="12.8" hidden="false" customHeight="false" outlineLevel="0" collapsed="false">
      <c r="A12" s="78" t="s">
        <v>201</v>
      </c>
      <c r="B12" s="10" t="n">
        <v>0</v>
      </c>
      <c r="C12" s="78" t="n">
        <v>0.5</v>
      </c>
      <c r="D12" s="78" t="n">
        <f aca="false">(B12*C12)</f>
        <v>0</v>
      </c>
      <c r="E12" s="20"/>
    </row>
    <row r="13" customFormat="false" ht="12.8" hidden="false" customHeight="false" outlineLevel="0" collapsed="false">
      <c r="A13" s="78" t="s">
        <v>202</v>
      </c>
      <c r="B13" s="10" t="n">
        <v>0</v>
      </c>
      <c r="C13" s="78" t="n">
        <v>0.3</v>
      </c>
      <c r="D13" s="78" t="n">
        <f aca="false">(B13*C13)</f>
        <v>0</v>
      </c>
      <c r="E13" s="20"/>
    </row>
    <row r="14" customFormat="false" ht="17.2" hidden="false" customHeight="false" outlineLevel="0" collapsed="false">
      <c r="A14" s="91" t="s">
        <v>203</v>
      </c>
      <c r="B14" s="10" t="n">
        <v>0</v>
      </c>
      <c r="C14" s="78" t="n">
        <v>0.7</v>
      </c>
      <c r="D14" s="78" t="n">
        <f aca="false">(B14*C14)</f>
        <v>0</v>
      </c>
      <c r="E14" s="20"/>
    </row>
    <row r="15" customFormat="false" ht="17.2" hidden="false" customHeight="false" outlineLevel="0" collapsed="false">
      <c r="A15" s="92" t="s">
        <v>204</v>
      </c>
      <c r="B15" s="10" t="n">
        <v>0</v>
      </c>
      <c r="C15" s="78" t="n">
        <v>0.5</v>
      </c>
      <c r="D15" s="78" t="n">
        <f aca="false">(B15*C15)</f>
        <v>0</v>
      </c>
      <c r="E15" s="20"/>
    </row>
    <row r="16" customFormat="false" ht="17.2" hidden="false" customHeight="false" outlineLevel="0" collapsed="false">
      <c r="A16" s="92" t="s">
        <v>205</v>
      </c>
      <c r="B16" s="10" t="n">
        <v>0</v>
      </c>
      <c r="C16" s="78" t="n">
        <v>0.3</v>
      </c>
      <c r="D16" s="78" t="n">
        <f aca="false">(B16*C16)</f>
        <v>0</v>
      </c>
      <c r="E16" s="20"/>
    </row>
    <row r="17" customFormat="false" ht="12.8" hidden="false" customHeight="false" outlineLevel="0" collapsed="false">
      <c r="A17" s="78" t="s">
        <v>155</v>
      </c>
      <c r="B17" s="78"/>
      <c r="C17" s="78"/>
      <c r="D17" s="78" t="n">
        <f aca="false">SUM(D11:D16)</f>
        <v>0</v>
      </c>
      <c r="E17" s="20"/>
    </row>
    <row r="18" customFormat="false" ht="17.35" hidden="false" customHeight="false" outlineLevel="0" collapsed="false">
      <c r="A18" s="93" t="s">
        <v>206</v>
      </c>
      <c r="B18" s="78"/>
      <c r="C18" s="78"/>
      <c r="D18" s="94" t="n">
        <f aca="false">(D17/C7)</f>
        <v>0</v>
      </c>
      <c r="E18" s="94" t="str">
        <f aca="false">IF(D18&gt;B5,"OK","INDICE INSUFFICIENTE")</f>
        <v>INDICE INSUFFICIENTE</v>
      </c>
    </row>
    <row r="19" customFormat="false" ht="12.8" hidden="false" customHeight="false" outlineLevel="0" collapsed="false">
      <c r="A19" s="20"/>
      <c r="B19" s="20"/>
      <c r="C19" s="20"/>
      <c r="D19" s="20"/>
      <c r="E19" s="20"/>
    </row>
    <row r="20" customFormat="false" ht="12.8" hidden="false" customHeight="false" outlineLevel="0" collapsed="false">
      <c r="A20" s="20"/>
      <c r="B20" s="20"/>
      <c r="C20" s="20"/>
      <c r="D20" s="20"/>
      <c r="E20" s="20"/>
    </row>
    <row r="21" customFormat="false" ht="17.35" hidden="false" customHeight="false" outlineLevel="0" collapsed="false">
      <c r="A21" s="74" t="s">
        <v>207</v>
      </c>
      <c r="B21" s="74"/>
      <c r="C21" s="74"/>
      <c r="D21" s="74"/>
      <c r="E21" s="20"/>
    </row>
    <row r="22" customFormat="false" ht="35.8" hidden="false" customHeight="false" outlineLevel="0" collapsed="false">
      <c r="A22" s="75" t="s">
        <v>189</v>
      </c>
      <c r="B22" s="76" t="s">
        <v>190</v>
      </c>
      <c r="C22" s="77" t="s">
        <v>191</v>
      </c>
      <c r="D22" s="78"/>
      <c r="E22" s="20"/>
    </row>
    <row r="23" customFormat="false" ht="13.8" hidden="false" customHeight="false" outlineLevel="0" collapsed="false">
      <c r="A23" s="79" t="s">
        <v>192</v>
      </c>
      <c r="B23" s="80" t="n">
        <v>0.4</v>
      </c>
      <c r="C23" s="81" t="s">
        <v>193</v>
      </c>
      <c r="D23" s="78"/>
      <c r="E23" s="20"/>
    </row>
    <row r="24" customFormat="false" ht="13.8" hidden="false" customHeight="false" outlineLevel="0" collapsed="false">
      <c r="A24" s="79"/>
      <c r="B24" s="83"/>
      <c r="C24" s="78"/>
      <c r="D24" s="78"/>
      <c r="E24" s="20"/>
    </row>
    <row r="25" customFormat="false" ht="18" hidden="false" customHeight="false" outlineLevel="0" collapsed="false">
      <c r="A25" s="84" t="s">
        <v>208</v>
      </c>
      <c r="B25" s="95" t="s">
        <v>20</v>
      </c>
      <c r="C25" s="10" t="n">
        <v>1000</v>
      </c>
      <c r="D25" s="78"/>
      <c r="E25" s="20"/>
    </row>
    <row r="26" customFormat="false" ht="12.8" hidden="false" customHeight="false" outlineLevel="0" collapsed="false">
      <c r="A26" s="86"/>
      <c r="B26" s="87"/>
      <c r="C26" s="88"/>
      <c r="D26" s="88"/>
      <c r="E26" s="20"/>
    </row>
    <row r="27" customFormat="false" ht="32.8" hidden="false" customHeight="false" outlineLevel="0" collapsed="false">
      <c r="A27" s="89" t="s">
        <v>195</v>
      </c>
      <c r="B27" s="89" t="s">
        <v>196</v>
      </c>
      <c r="C27" s="89" t="s">
        <v>197</v>
      </c>
      <c r="D27" s="89" t="s">
        <v>198</v>
      </c>
      <c r="E27" s="89" t="s">
        <v>199</v>
      </c>
    </row>
    <row r="28" customFormat="false" ht="18" hidden="false" customHeight="true" outlineLevel="0" collapsed="false">
      <c r="A28" s="89"/>
      <c r="B28" s="89" t="s">
        <v>20</v>
      </c>
      <c r="C28" s="89"/>
      <c r="D28" s="89" t="s">
        <v>20</v>
      </c>
      <c r="E28" s="90"/>
    </row>
    <row r="29" customFormat="false" ht="12.8" hidden="false" customHeight="false" outlineLevel="0" collapsed="false">
      <c r="A29" s="78" t="s">
        <v>200</v>
      </c>
      <c r="B29" s="10" t="n">
        <v>0</v>
      </c>
      <c r="C29" s="78" t="n">
        <v>1</v>
      </c>
      <c r="D29" s="78" t="n">
        <f aca="false">(B29*C29)</f>
        <v>0</v>
      </c>
      <c r="E29" s="20"/>
    </row>
    <row r="30" customFormat="false" ht="12.8" hidden="false" customHeight="false" outlineLevel="0" collapsed="false">
      <c r="A30" s="78" t="s">
        <v>201</v>
      </c>
      <c r="B30" s="10" t="n">
        <v>0</v>
      </c>
      <c r="C30" s="78" t="n">
        <v>0.5</v>
      </c>
      <c r="D30" s="78" t="n">
        <f aca="false">(B30*C30)</f>
        <v>0</v>
      </c>
      <c r="E30" s="20"/>
    </row>
    <row r="31" customFormat="false" ht="12.8" hidden="false" customHeight="false" outlineLevel="0" collapsed="false">
      <c r="A31" s="78" t="s">
        <v>202</v>
      </c>
      <c r="B31" s="10" t="n">
        <v>0</v>
      </c>
      <c r="C31" s="78" t="n">
        <v>0.3</v>
      </c>
      <c r="D31" s="78" t="n">
        <f aca="false">(B31*C31)</f>
        <v>0</v>
      </c>
      <c r="E31" s="20"/>
    </row>
    <row r="32" customFormat="false" ht="17.2" hidden="false" customHeight="false" outlineLevel="0" collapsed="false">
      <c r="A32" s="92" t="s">
        <v>203</v>
      </c>
      <c r="B32" s="10" t="n">
        <v>0</v>
      </c>
      <c r="C32" s="78" t="n">
        <v>0.7</v>
      </c>
      <c r="D32" s="78" t="n">
        <f aca="false">(B32*C32)</f>
        <v>0</v>
      </c>
      <c r="E32" s="20"/>
    </row>
    <row r="33" customFormat="false" ht="17.2" hidden="false" customHeight="false" outlineLevel="0" collapsed="false">
      <c r="A33" s="92" t="s">
        <v>204</v>
      </c>
      <c r="B33" s="10" t="n">
        <v>0</v>
      </c>
      <c r="C33" s="78" t="n">
        <v>0.5</v>
      </c>
      <c r="D33" s="78" t="n">
        <f aca="false">(B33*C33)</f>
        <v>0</v>
      </c>
      <c r="E33" s="20"/>
    </row>
    <row r="34" customFormat="false" ht="17.2" hidden="false" customHeight="false" outlineLevel="0" collapsed="false">
      <c r="A34" s="92" t="s">
        <v>205</v>
      </c>
      <c r="B34" s="10" t="n">
        <v>0</v>
      </c>
      <c r="C34" s="78" t="n">
        <v>0.3</v>
      </c>
      <c r="D34" s="78" t="n">
        <f aca="false">(B34*C34)</f>
        <v>0</v>
      </c>
      <c r="E34" s="20"/>
    </row>
    <row r="35" customFormat="false" ht="12.8" hidden="false" customHeight="false" outlineLevel="0" collapsed="false">
      <c r="A35" s="78" t="s">
        <v>155</v>
      </c>
      <c r="B35" s="78"/>
      <c r="C35" s="78"/>
      <c r="D35" s="78" t="n">
        <f aca="false">SUM(D29:D34)</f>
        <v>0</v>
      </c>
      <c r="E35" s="20"/>
    </row>
    <row r="36" customFormat="false" ht="17.35" hidden="false" customHeight="false" outlineLevel="0" collapsed="false">
      <c r="A36" s="93" t="s">
        <v>206</v>
      </c>
      <c r="B36" s="78"/>
      <c r="C36" s="78"/>
      <c r="D36" s="94" t="n">
        <f aca="false">(D35/C25)</f>
        <v>0</v>
      </c>
      <c r="E36" s="94" t="str">
        <f aca="false">IF(D36&gt;B23,"OK","INDICE INSUFFICIENTE")</f>
        <v>INDICE INSUFFICIENTE</v>
      </c>
    </row>
    <row r="37" customFormat="false" ht="12.8" hidden="false" customHeight="false" outlineLevel="0" collapsed="false">
      <c r="A37" s="20"/>
      <c r="B37" s="20"/>
      <c r="C37" s="20"/>
      <c r="D37" s="20"/>
      <c r="E37" s="20"/>
    </row>
    <row r="38" customFormat="false" ht="12.8" hidden="false" customHeight="false" outlineLevel="0" collapsed="false">
      <c r="A38" s="20"/>
      <c r="B38" s="20"/>
      <c r="C38" s="20"/>
      <c r="D38" s="20"/>
      <c r="E38" s="20"/>
    </row>
    <row r="39" customFormat="false" ht="12.8" hidden="false" customHeight="false" outlineLevel="0" collapsed="false">
      <c r="A39" s="90" t="s">
        <v>209</v>
      </c>
      <c r="B39" s="20"/>
      <c r="C39" s="20"/>
      <c r="D39" s="20"/>
      <c r="E39" s="20"/>
    </row>
    <row r="40" customFormat="false" ht="40.5" hidden="false" customHeight="true" outlineLevel="0" collapsed="false">
      <c r="A40" s="96" t="s">
        <v>210</v>
      </c>
      <c r="B40" s="96"/>
      <c r="C40" s="96"/>
      <c r="D40" s="96"/>
      <c r="E40" s="20"/>
    </row>
    <row r="41" customFormat="false" ht="12.8" hidden="false" customHeight="false" outlineLevel="0" collapsed="false">
      <c r="A41" s="97"/>
      <c r="B41" s="98" t="s">
        <v>211</v>
      </c>
      <c r="C41" s="98"/>
      <c r="D41" s="78"/>
      <c r="E41" s="20"/>
    </row>
    <row r="42" customFormat="false" ht="48.35" hidden="false" customHeight="false" outlineLevel="0" collapsed="false">
      <c r="A42" s="99" t="s">
        <v>212</v>
      </c>
      <c r="B42" s="99" t="s">
        <v>188</v>
      </c>
      <c r="C42" s="99" t="s">
        <v>213</v>
      </c>
      <c r="D42" s="78"/>
      <c r="E42" s="20"/>
    </row>
    <row r="43" customFormat="false" ht="12.8" hidden="false" customHeight="false" outlineLevel="0" collapsed="false">
      <c r="A43" s="78" t="s">
        <v>190</v>
      </c>
      <c r="B43" s="78" t="n">
        <f aca="false">B5</f>
        <v>0.3</v>
      </c>
      <c r="C43" s="78" t="n">
        <f aca="false">B23</f>
        <v>0.4</v>
      </c>
      <c r="D43" s="78"/>
      <c r="E43" s="20"/>
    </row>
    <row r="44" customFormat="false" ht="12.8" hidden="false" customHeight="false" outlineLevel="0" collapsed="false">
      <c r="A44" s="78" t="s">
        <v>214</v>
      </c>
      <c r="B44" s="78" t="n">
        <f aca="false">B43*1.1</f>
        <v>0.33</v>
      </c>
      <c r="C44" s="78" t="n">
        <f aca="false">C43*1.1</f>
        <v>0.44</v>
      </c>
      <c r="D44" s="78"/>
      <c r="E44" s="20"/>
    </row>
    <row r="45" customFormat="false" ht="12.8" hidden="false" customHeight="false" outlineLevel="0" collapsed="false">
      <c r="A45" s="78" t="s">
        <v>215</v>
      </c>
      <c r="B45" s="78" t="n">
        <f aca="false">D18</f>
        <v>0</v>
      </c>
      <c r="C45" s="78" t="n">
        <f aca="false">D36</f>
        <v>0</v>
      </c>
      <c r="D45" s="78"/>
      <c r="E45" s="20"/>
    </row>
    <row r="46" customFormat="false" ht="12.8" hidden="false" customHeight="false" outlineLevel="0" collapsed="false">
      <c r="A46" s="97" t="s">
        <v>216</v>
      </c>
      <c r="B46" s="100"/>
      <c r="C46" s="78"/>
      <c r="D46" s="78"/>
      <c r="E46" s="20"/>
    </row>
    <row r="47" customFormat="false" ht="12.8" hidden="false" customHeight="false" outlineLevel="0" collapsed="false">
      <c r="A47" s="97" t="s">
        <v>217</v>
      </c>
      <c r="B47" s="101" t="n">
        <f aca="false">IF(B45&gt;B44,5%,0)</f>
        <v>0</v>
      </c>
      <c r="C47" s="101" t="n">
        <f aca="false">IF(C45&gt;C44,5%,0)</f>
        <v>0</v>
      </c>
      <c r="D47" s="78"/>
      <c r="E47" s="20"/>
    </row>
    <row r="48" customFormat="false" ht="12.8" hidden="false" customHeight="false" outlineLevel="0" collapsed="false">
      <c r="A48" s="20" t="s">
        <v>218</v>
      </c>
      <c r="B48" s="20"/>
      <c r="C48" s="20"/>
      <c r="D48" s="20"/>
      <c r="E48" s="20"/>
    </row>
  </sheetData>
  <mergeCells count="6">
    <mergeCell ref="A1:D1"/>
    <mergeCell ref="A2:D2"/>
    <mergeCell ref="A3:D3"/>
    <mergeCell ref="A21:D21"/>
    <mergeCell ref="A40:D40"/>
    <mergeCell ref="B41:C41"/>
  </mergeCells>
  <printOptions headings="false" gridLines="false" gridLinesSet="true" horizontalCentered="false" verticalCentered="false"/>
  <pageMargins left="0.582638888888889" right="0.235416666666667" top="1.05277777777778" bottom="1.05277777777778" header="0.7875" footer="0.7875"/>
  <pageSetup paperSize="9" scale="7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Roman,Normale"&amp;12&amp;A</oddHeader>
    <oddFooter>&amp;C&amp;"Times New Roman,Normale"&amp;12Pagina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4:G12"/>
  <sheetViews>
    <sheetView showFormulas="false" showGridLines="true" showRowColHeaders="true" showZeros="true" rightToLeft="false" tabSelected="false" showOutlineSymbols="true" defaultGridColor="true" view="normal" topLeftCell="D1" colorId="64" zoomScale="65" zoomScaleNormal="65" zoomScalePageLayoutView="100" workbookViewId="0">
      <selection pane="topLeft" activeCell="D1" activeCellId="0" sqref="D1"/>
    </sheetView>
  </sheetViews>
  <sheetFormatPr defaultColWidth="8.84765625" defaultRowHeight="12.8" zeroHeight="false" outlineLevelRow="0" outlineLevelCol="0"/>
  <cols>
    <col collapsed="false" customWidth="true" hidden="false" outlineLevel="0" max="2" min="2" style="0" width="15"/>
    <col collapsed="false" customWidth="true" hidden="false" outlineLevel="0" max="3" min="3" style="0" width="39.01"/>
    <col collapsed="false" customWidth="true" hidden="false" outlineLevel="0" max="4" min="4" style="0" width="19.85"/>
    <col collapsed="false" customWidth="true" hidden="false" outlineLevel="0" max="5" min="5" style="0" width="11.86"/>
    <col collapsed="false" customWidth="true" hidden="false" outlineLevel="0" max="6" min="6" style="0" width="12.29"/>
    <col collapsed="false" customWidth="true" hidden="false" outlineLevel="0" max="7" min="7" style="0" width="10.29"/>
  </cols>
  <sheetData>
    <row r="4" customFormat="false" ht="12.8" hidden="false" customHeight="false" outlineLevel="0" collapsed="false">
      <c r="D4" s="0" t="s">
        <v>219</v>
      </c>
      <c r="E4" s="0" t="s">
        <v>220</v>
      </c>
      <c r="G4" s="0" t="s">
        <v>221</v>
      </c>
    </row>
    <row r="5" customFormat="false" ht="12.8" hidden="false" customHeight="false" outlineLevel="0" collapsed="false">
      <c r="B5" s="6" t="s">
        <v>222</v>
      </c>
      <c r="C5" s="0" t="s">
        <v>75</v>
      </c>
      <c r="D5" s="0" t="n">
        <v>2625</v>
      </c>
      <c r="E5" s="0" t="n">
        <v>3600</v>
      </c>
    </row>
    <row r="6" customFormat="false" ht="12.8" hidden="false" customHeight="false" outlineLevel="0" collapsed="false">
      <c r="B6" s="0" t="s">
        <v>223</v>
      </c>
      <c r="C6" s="0" t="s">
        <v>75</v>
      </c>
      <c r="D6" s="0" t="n">
        <v>425</v>
      </c>
      <c r="E6" s="0" t="n">
        <v>800</v>
      </c>
    </row>
    <row r="7" customFormat="false" ht="12.8" hidden="false" customHeight="false" outlineLevel="0" collapsed="false">
      <c r="B7" s="6" t="s">
        <v>224</v>
      </c>
      <c r="C7" s="0" t="s">
        <v>225</v>
      </c>
      <c r="D7" s="6" t="n">
        <f aca="false">D5-D6</f>
        <v>2200</v>
      </c>
      <c r="E7" s="6" t="n">
        <f aca="false">E5-E6</f>
        <v>2800</v>
      </c>
    </row>
    <row r="8" customFormat="false" ht="12.8" hidden="false" customHeight="false" outlineLevel="0" collapsed="false">
      <c r="B8" s="0" t="s">
        <v>226</v>
      </c>
      <c r="E8" s="102" t="n">
        <f aca="false">E7/D7-1</f>
        <v>0.272727272727273</v>
      </c>
    </row>
    <row r="10" customFormat="false" ht="12.8" hidden="false" customHeight="false" outlineLevel="0" collapsed="false">
      <c r="B10" s="6"/>
    </row>
    <row r="11" customFormat="false" ht="12.8" hidden="false" customHeight="false" outlineLevel="0" collapsed="false">
      <c r="B11" s="6"/>
    </row>
    <row r="12" customFormat="false" ht="12.8" hidden="false" customHeight="false" outlineLevel="0" collapsed="false">
      <c r="B12" s="6"/>
    </row>
  </sheetData>
  <printOptions headings="false" gridLines="false" gridLinesSet="true" horizontalCentered="false" verticalCentered="false"/>
  <pageMargins left="0.313194444444444" right="0.313888888888889" top="1" bottom="1" header="0.511811023622047" footer="0.511811023622047"/>
  <pageSetup paperSize="9" scale="47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27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ColWidth="8.72265625" defaultRowHeight="15" zeroHeight="false" outlineLevelRow="0" outlineLevelCol="0"/>
  <cols>
    <col collapsed="false" customWidth="true" hidden="false" outlineLevel="0" max="1" min="1" style="103" width="28.3"/>
    <col collapsed="false" customWidth="true" hidden="false" outlineLevel="0" max="2" min="2" style="103" width="16.87"/>
    <col collapsed="false" customWidth="true" hidden="false" outlineLevel="0" max="3" min="3" style="103" width="14.28"/>
    <col collapsed="false" customWidth="true" hidden="false" outlineLevel="0" max="4" min="4" style="103" width="10.42"/>
    <col collapsed="false" customWidth="false" hidden="false" outlineLevel="0" max="6" min="5" style="103" width="8.71"/>
    <col collapsed="false" customWidth="true" hidden="false" outlineLevel="0" max="7" min="7" style="103" width="12.29"/>
    <col collapsed="false" customWidth="false" hidden="false" outlineLevel="0" max="9" min="8" style="103" width="8.71"/>
    <col collapsed="false" customWidth="true" hidden="false" outlineLevel="0" max="10" min="10" style="103" width="41.57"/>
    <col collapsed="false" customWidth="true" hidden="false" outlineLevel="0" max="11" min="11" style="103" width="14.15"/>
    <col collapsed="false" customWidth="true" hidden="false" outlineLevel="0" max="12" min="12" style="103" width="19.14"/>
    <col collapsed="false" customWidth="true" hidden="false" outlineLevel="0" max="14" min="13" style="103" width="12.14"/>
    <col collapsed="false" customWidth="true" hidden="false" outlineLevel="0" max="15" min="15" style="103" width="13.29"/>
    <col collapsed="false" customWidth="false" hidden="false" outlineLevel="0" max="1024" min="16" style="103" width="8.71"/>
  </cols>
  <sheetData>
    <row r="1" customFormat="false" ht="15" hidden="false" customHeight="false" outlineLevel="0" collapsed="false">
      <c r="A1" s="104"/>
      <c r="B1" s="104"/>
      <c r="C1" s="104"/>
    </row>
    <row r="3" customFormat="false" ht="23.85" hidden="false" customHeight="false" outlineLevel="0" collapsed="false">
      <c r="A3" s="105" t="s">
        <v>227</v>
      </c>
      <c r="B3" s="106"/>
      <c r="C3" s="107" t="s">
        <v>228</v>
      </c>
      <c r="D3" s="107" t="s">
        <v>229</v>
      </c>
      <c r="E3" s="108" t="s">
        <v>230</v>
      </c>
      <c r="G3" s="109" t="s">
        <v>231</v>
      </c>
    </row>
    <row r="4" customFormat="false" ht="15" hidden="false" customHeight="false" outlineLevel="0" collapsed="false">
      <c r="A4" s="110" t="s">
        <v>232</v>
      </c>
      <c r="B4" s="111"/>
      <c r="C4" s="112"/>
      <c r="D4" s="112"/>
      <c r="E4" s="113"/>
    </row>
    <row r="5" customFormat="false" ht="23.85" hidden="false" customHeight="false" outlineLevel="0" collapsed="false">
      <c r="A5" s="114" t="s">
        <v>233</v>
      </c>
      <c r="B5" s="115" t="s">
        <v>234</v>
      </c>
      <c r="C5" s="116" t="n">
        <v>2019</v>
      </c>
      <c r="D5" s="117" t="n">
        <v>0.4622</v>
      </c>
      <c r="E5" s="118" t="s">
        <v>235</v>
      </c>
    </row>
    <row r="6" customFormat="false" ht="23.85" hidden="false" customHeight="false" outlineLevel="0" collapsed="false">
      <c r="A6" s="114" t="s">
        <v>236</v>
      </c>
      <c r="B6" s="115" t="s">
        <v>234</v>
      </c>
      <c r="C6" s="116" t="n">
        <v>2019</v>
      </c>
      <c r="D6" s="117" t="n">
        <v>0.2686</v>
      </c>
      <c r="E6" s="118" t="s">
        <v>235</v>
      </c>
    </row>
    <row r="7" customFormat="false" ht="23.85" hidden="false" customHeight="false" outlineLevel="0" collapsed="false">
      <c r="A7" s="114" t="s">
        <v>237</v>
      </c>
      <c r="B7" s="115" t="s">
        <v>238</v>
      </c>
      <c r="C7" s="116" t="n">
        <v>2020</v>
      </c>
      <c r="D7" s="117" t="n">
        <f aca="false">D8*C26</f>
        <v>0.201621045660687</v>
      </c>
      <c r="E7" s="119"/>
    </row>
    <row r="8" customFormat="false" ht="15" hidden="false" customHeight="false" outlineLevel="0" collapsed="false">
      <c r="A8" s="114" t="s">
        <v>239</v>
      </c>
      <c r="B8" s="115" t="s">
        <v>240</v>
      </c>
      <c r="C8" s="116" t="n">
        <v>2020</v>
      </c>
      <c r="D8" s="117" t="n">
        <f aca="false">C13</f>
        <v>1.984</v>
      </c>
      <c r="E8" s="118" t="s">
        <v>241</v>
      </c>
    </row>
    <row r="9" customFormat="false" ht="15" hidden="false" customHeight="false" outlineLevel="0" collapsed="false">
      <c r="A9" s="120" t="s">
        <v>242</v>
      </c>
      <c r="B9" s="121" t="s">
        <v>243</v>
      </c>
      <c r="C9" s="122" t="n">
        <v>2020</v>
      </c>
      <c r="D9" s="123" t="n">
        <v>3.155</v>
      </c>
      <c r="E9" s="124" t="s">
        <v>241</v>
      </c>
    </row>
    <row r="12" customFormat="false" ht="15" hidden="false" customHeight="false" outlineLevel="0" collapsed="false">
      <c r="A12" s="125" t="s">
        <v>244</v>
      </c>
      <c r="B12" s="125" t="s">
        <v>245</v>
      </c>
      <c r="C12" s="125" t="s">
        <v>246</v>
      </c>
      <c r="D12" s="125" t="s">
        <v>230</v>
      </c>
      <c r="F12" s="109" t="s">
        <v>247</v>
      </c>
    </row>
    <row r="13" customFormat="false" ht="15" hidden="false" customHeight="false" outlineLevel="0" collapsed="false">
      <c r="A13" s="126" t="s">
        <v>239</v>
      </c>
      <c r="B13" s="115" t="s">
        <v>240</v>
      </c>
      <c r="C13" s="127" t="n">
        <v>1.984</v>
      </c>
      <c r="D13" s="128" t="s">
        <v>241</v>
      </c>
    </row>
    <row r="14" customFormat="false" ht="15" hidden="false" customHeight="false" outlineLevel="0" collapsed="false">
      <c r="A14" s="129" t="s">
        <v>248</v>
      </c>
      <c r="B14" s="129" t="s">
        <v>249</v>
      </c>
      <c r="C14" s="130" t="n">
        <f aca="false">35.281/3.6</f>
        <v>9.80027777777778</v>
      </c>
      <c r="D14" s="129"/>
    </row>
    <row r="15" customFormat="false" ht="15" hidden="false" customHeight="false" outlineLevel="0" collapsed="false">
      <c r="A15" s="129" t="s">
        <v>250</v>
      </c>
      <c r="B15" s="129" t="s">
        <v>249</v>
      </c>
      <c r="C15" s="129" t="n">
        <v>9.72</v>
      </c>
      <c r="D15" s="129"/>
    </row>
    <row r="16" customFormat="false" ht="23.85" hidden="false" customHeight="false" outlineLevel="0" collapsed="false">
      <c r="A16" s="126" t="s">
        <v>251</v>
      </c>
      <c r="B16" s="115" t="s">
        <v>240</v>
      </c>
      <c r="C16" s="130" t="n">
        <f aca="false">C13/C14*C15</f>
        <v>1.9677483064539</v>
      </c>
      <c r="D16" s="129"/>
    </row>
    <row r="19" customFormat="false" ht="15" hidden="false" customHeight="false" outlineLevel="0" collapsed="false">
      <c r="A19" s="125" t="s">
        <v>252</v>
      </c>
      <c r="B19" s="125" t="s">
        <v>245</v>
      </c>
      <c r="C19" s="125" t="s">
        <v>246</v>
      </c>
      <c r="D19" s="125"/>
      <c r="E19" s="125" t="s">
        <v>230</v>
      </c>
    </row>
    <row r="20" customFormat="false" ht="15" hidden="false" customHeight="false" outlineLevel="0" collapsed="false">
      <c r="A20" s="129" t="s">
        <v>253</v>
      </c>
      <c r="B20" s="129" t="s">
        <v>254</v>
      </c>
      <c r="C20" s="129" t="n">
        <v>1</v>
      </c>
      <c r="D20" s="129"/>
      <c r="E20" s="129"/>
    </row>
    <row r="21" customFormat="false" ht="25.35" hidden="false" customHeight="false" outlineLevel="0" collapsed="false">
      <c r="A21" s="131" t="s">
        <v>255</v>
      </c>
      <c r="B21" s="129"/>
      <c r="C21" s="129" t="n">
        <v>0.993</v>
      </c>
      <c r="D21" s="129"/>
      <c r="E21" s="132" t="s">
        <v>256</v>
      </c>
    </row>
    <row r="22" customFormat="false" ht="37.3" hidden="false" customHeight="false" outlineLevel="0" collapsed="false">
      <c r="A22" s="131" t="s">
        <v>257</v>
      </c>
      <c r="B22" s="129"/>
      <c r="C22" s="129" t="n">
        <v>0.974</v>
      </c>
      <c r="D22" s="133" t="n">
        <f aca="false">C22/$C$21</f>
        <v>0.980866062437059</v>
      </c>
      <c r="E22" s="132" t="s">
        <v>256</v>
      </c>
    </row>
    <row r="23" customFormat="false" ht="37.3" hidden="false" customHeight="false" outlineLevel="0" collapsed="false">
      <c r="A23" s="131" t="s">
        <v>258</v>
      </c>
      <c r="B23" s="129"/>
      <c r="C23" s="129" t="n">
        <v>0.019</v>
      </c>
      <c r="D23" s="133" t="n">
        <f aca="false">C23/C21</f>
        <v>0.0191339375629406</v>
      </c>
      <c r="E23" s="132" t="s">
        <v>256</v>
      </c>
    </row>
    <row r="24" customFormat="false" ht="15" hidden="false" customHeight="false" outlineLevel="0" collapsed="false">
      <c r="A24" s="129" t="s">
        <v>259</v>
      </c>
      <c r="B24" s="129" t="s">
        <v>254</v>
      </c>
      <c r="C24" s="130" t="n">
        <f aca="false">C20/C21</f>
        <v>1.00704934541793</v>
      </c>
      <c r="D24" s="129"/>
      <c r="E24" s="129"/>
    </row>
    <row r="25" customFormat="false" ht="15" hidden="false" customHeight="false" outlineLevel="0" collapsed="false">
      <c r="A25" s="129" t="s">
        <v>260</v>
      </c>
      <c r="B25" s="129" t="s">
        <v>254</v>
      </c>
      <c r="C25" s="130" t="n">
        <f aca="false">C24*D22</f>
        <v>0.987780526119899</v>
      </c>
      <c r="D25" s="129"/>
      <c r="E25" s="129"/>
    </row>
    <row r="26" customFormat="false" ht="25.35" hidden="false" customHeight="false" outlineLevel="0" collapsed="false">
      <c r="A26" s="131" t="s">
        <v>261</v>
      </c>
      <c r="B26" s="129" t="s">
        <v>262</v>
      </c>
      <c r="C26" s="130" t="n">
        <f aca="false">C25/C15</f>
        <v>0.101623510917685</v>
      </c>
      <c r="D26" s="129"/>
      <c r="E26" s="129"/>
      <c r="G26" s="103" t="n">
        <f aca="false">C26*0.000836*1000</f>
        <v>0.0849572551271847</v>
      </c>
      <c r="H26" s="103" t="s">
        <v>263</v>
      </c>
    </row>
    <row r="27" customFormat="false" ht="25.35" hidden="false" customHeight="false" outlineLevel="0" collapsed="false">
      <c r="A27" s="131" t="s">
        <v>264</v>
      </c>
      <c r="B27" s="129" t="s">
        <v>238</v>
      </c>
      <c r="C27" s="130" t="n">
        <f aca="false">C26*D8</f>
        <v>0.201621045660687</v>
      </c>
      <c r="D27" s="133"/>
      <c r="E27" s="131"/>
    </row>
  </sheetData>
  <hyperlinks>
    <hyperlink ref="E5" r:id="rId1" display="https://www.isprambiente.gov.it/files2021/pubblicazioni/rapporti/r343-2021.pdf"/>
    <hyperlink ref="E6" r:id="rId2" display="https://www.isprambiente.gov.it/files2021/pubblicazioni/rapporti/r343-2021.pdf"/>
    <hyperlink ref="E8" r:id="rId3" location="201-pubblicazione-parametri-standard-nazionali-anno-2020" display="https://www.ets.minambiente.it/News#201-pubblicazione-parametri-standard-nazionali-anno-2020"/>
    <hyperlink ref="E21" r:id="rId4" display="https://www.aimgruppo.it/teleriscaldamento/"/>
    <hyperlink ref="E22" r:id="rId5" display="https://www.aimgruppo.it/teleriscaldamento/"/>
    <hyperlink ref="E23" r:id="rId6" display="https://www.aimgruppo.it/teleriscaldamento/"/>
  </hyperlinks>
  <printOptions headings="false" gridLines="false" gridLinesSet="true" horizontalCentered="false" verticalCentered="false"/>
  <pageMargins left="0.3" right="0.214583333333333" top="0.75" bottom="0.75" header="0.511811023622047" footer="0.511811023622047"/>
  <pageSetup paperSize="9" scale="41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I22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Q51" activeCellId="0" sqref="Q51"/>
    </sheetView>
  </sheetViews>
  <sheetFormatPr defaultColWidth="8.84765625" defaultRowHeight="12.8" zeroHeight="false" outlineLevelRow="0" outlineLevelCol="0"/>
  <cols>
    <col collapsed="false" customWidth="true" hidden="false" outlineLevel="0" max="2" min="2" style="0" width="52.29"/>
    <col collapsed="false" customWidth="true" hidden="false" outlineLevel="0" max="4" min="3" style="0" width="10.71"/>
  </cols>
  <sheetData>
    <row r="1" customFormat="false" ht="12.75" hidden="false" customHeight="false" outlineLevel="0" collapsed="false"/>
    <row r="2" customFormat="false" ht="12.75" hidden="false" customHeight="false" outlineLevel="0" collapsed="false"/>
    <row r="3" customFormat="false" ht="13.8" hidden="false" customHeight="false" outlineLevel="0" collapsed="false">
      <c r="B3" s="134" t="s">
        <v>265</v>
      </c>
      <c r="C3" s="135"/>
      <c r="D3" s="135"/>
      <c r="E3" s="135"/>
    </row>
    <row r="4" customFormat="false" ht="12.8" hidden="false" customHeight="false" outlineLevel="0" collapsed="false">
      <c r="B4" s="136" t="s">
        <v>266</v>
      </c>
      <c r="C4" s="136" t="s">
        <v>267</v>
      </c>
      <c r="D4" s="136" t="s">
        <v>268</v>
      </c>
      <c r="E4" s="136" t="s">
        <v>269</v>
      </c>
    </row>
    <row r="5" customFormat="false" ht="12.8" hidden="false" customHeight="false" outlineLevel="0" collapsed="false">
      <c r="B5" s="137" t="s">
        <v>270</v>
      </c>
      <c r="C5" s="138" t="n">
        <v>1.05</v>
      </c>
      <c r="D5" s="138" t="n">
        <v>0</v>
      </c>
      <c r="E5" s="138" t="n">
        <f aca="false">C5+D5</f>
        <v>1.05</v>
      </c>
      <c r="H5" s="0" t="n">
        <f aca="false">1/1.05*10</f>
        <v>9.52380952380952</v>
      </c>
    </row>
    <row r="6" customFormat="false" ht="12.8" hidden="false" customHeight="false" outlineLevel="0" collapsed="false">
      <c r="B6" s="137" t="s">
        <v>271</v>
      </c>
      <c r="C6" s="138" t="n">
        <v>1.05</v>
      </c>
      <c r="D6" s="138" t="n">
        <v>0</v>
      </c>
      <c r="E6" s="138" t="n">
        <f aca="false">C6+D6</f>
        <v>1.05</v>
      </c>
    </row>
    <row r="7" customFormat="false" ht="12.8" hidden="false" customHeight="false" outlineLevel="0" collapsed="false">
      <c r="B7" s="137" t="s">
        <v>272</v>
      </c>
      <c r="C7" s="138" t="n">
        <v>1.07</v>
      </c>
      <c r="D7" s="138" t="n">
        <v>0</v>
      </c>
      <c r="E7" s="138" t="n">
        <f aca="false">C7+D7</f>
        <v>1.07</v>
      </c>
    </row>
    <row r="8" customFormat="false" ht="12.8" hidden="false" customHeight="false" outlineLevel="0" collapsed="false">
      <c r="B8" s="137" t="s">
        <v>273</v>
      </c>
      <c r="C8" s="138" t="n">
        <v>0.1</v>
      </c>
      <c r="D8" s="138" t="n">
        <v>0</v>
      </c>
      <c r="E8" s="138" t="n">
        <f aca="false">C8+D8</f>
        <v>0.1</v>
      </c>
    </row>
    <row r="9" customFormat="false" ht="12.8" hidden="false" customHeight="false" outlineLevel="0" collapsed="false">
      <c r="B9" s="137" t="s">
        <v>274</v>
      </c>
      <c r="C9" s="138" t="n">
        <v>0.2</v>
      </c>
      <c r="D9" s="138" t="n">
        <v>0.8</v>
      </c>
      <c r="E9" s="138" t="n">
        <f aca="false">C9+D9</f>
        <v>1</v>
      </c>
    </row>
    <row r="10" customFormat="false" ht="12.8" hidden="false" customHeight="false" outlineLevel="0" collapsed="false">
      <c r="B10" s="137" t="s">
        <v>275</v>
      </c>
      <c r="C10" s="138" t="n">
        <v>0</v>
      </c>
      <c r="D10" s="138" t="n">
        <v>0.6</v>
      </c>
      <c r="E10" s="138" t="n">
        <f aca="false">C10+D10</f>
        <v>0.6</v>
      </c>
    </row>
    <row r="11" customFormat="false" ht="12.8" hidden="false" customHeight="false" outlineLevel="0" collapsed="false">
      <c r="B11" s="137" t="s">
        <v>276</v>
      </c>
      <c r="C11" s="138" t="n">
        <v>1.95</v>
      </c>
      <c r="D11" s="138" t="n">
        <v>0.47</v>
      </c>
      <c r="E11" s="138" t="n">
        <f aca="false">C11+D11</f>
        <v>2.42</v>
      </c>
      <c r="G11" s="139" t="s">
        <v>277</v>
      </c>
      <c r="H11" s="140"/>
      <c r="I11" s="141"/>
    </row>
    <row r="12" customFormat="false" ht="12.8" hidden="false" customHeight="false" outlineLevel="0" collapsed="false">
      <c r="B12" s="137" t="s">
        <v>278</v>
      </c>
      <c r="C12" s="138" t="n">
        <v>0.974</v>
      </c>
      <c r="D12" s="138" t="n">
        <v>0.019</v>
      </c>
      <c r="E12" s="138" t="n">
        <f aca="false">C12+D12</f>
        <v>0.993</v>
      </c>
      <c r="F12" s="6" t="s">
        <v>279</v>
      </c>
      <c r="G12" s="138" t="n">
        <v>1.5</v>
      </c>
      <c r="H12" s="138" t="n">
        <v>0</v>
      </c>
      <c r="I12" s="138" t="n">
        <f aca="false">G12+H12</f>
        <v>1.5</v>
      </c>
    </row>
    <row r="13" customFormat="false" ht="12.8" hidden="false" customHeight="false" outlineLevel="0" collapsed="false">
      <c r="B13" s="137" t="s">
        <v>280</v>
      </c>
      <c r="C13" s="138" t="n">
        <v>0.2</v>
      </c>
      <c r="D13" s="138" t="n">
        <v>0.2</v>
      </c>
      <c r="E13" s="138" t="n">
        <f aca="false">C13+D13</f>
        <v>0.4</v>
      </c>
    </row>
    <row r="14" customFormat="false" ht="12.8" hidden="false" customHeight="false" outlineLevel="0" collapsed="false">
      <c r="B14" s="137" t="s">
        <v>281</v>
      </c>
      <c r="C14" s="138" t="n">
        <v>0.5</v>
      </c>
      <c r="D14" s="138" t="n">
        <v>0</v>
      </c>
      <c r="E14" s="138" t="n">
        <f aca="false">C14+D14</f>
        <v>0.5</v>
      </c>
    </row>
    <row r="15" customFormat="false" ht="12.8" hidden="false" customHeight="false" outlineLevel="0" collapsed="false">
      <c r="B15" s="137" t="s">
        <v>282</v>
      </c>
      <c r="C15" s="138" t="n">
        <v>0</v>
      </c>
      <c r="D15" s="138" t="n">
        <v>1</v>
      </c>
      <c r="E15" s="138" t="n">
        <f aca="false">C15+D15</f>
        <v>1</v>
      </c>
    </row>
    <row r="16" customFormat="false" ht="12.8" hidden="false" customHeight="false" outlineLevel="0" collapsed="false">
      <c r="B16" s="137" t="s">
        <v>283</v>
      </c>
      <c r="C16" s="138" t="n">
        <v>0</v>
      </c>
      <c r="D16" s="138" t="n">
        <v>1</v>
      </c>
      <c r="E16" s="138" t="n">
        <f aca="false">C16+D16</f>
        <v>1</v>
      </c>
    </row>
    <row r="17" customFormat="false" ht="12.8" hidden="false" customHeight="false" outlineLevel="0" collapsed="false">
      <c r="B17" s="137" t="s">
        <v>284</v>
      </c>
      <c r="C17" s="138" t="n">
        <v>0</v>
      </c>
      <c r="D17" s="138" t="n">
        <v>1</v>
      </c>
      <c r="E17" s="138" t="n">
        <f aca="false">C17+D17</f>
        <v>1</v>
      </c>
    </row>
    <row r="18" customFormat="false" ht="12.8" hidden="false" customHeight="false" outlineLevel="0" collapsed="false">
      <c r="B18" s="137" t="s">
        <v>285</v>
      </c>
      <c r="C18" s="138" t="n">
        <v>0</v>
      </c>
      <c r="D18" s="138" t="n">
        <v>1</v>
      </c>
      <c r="E18" s="138" t="n">
        <f aca="false">C18+D18</f>
        <v>1</v>
      </c>
    </row>
    <row r="21" customFormat="false" ht="12.8" hidden="false" customHeight="false" outlineLevel="0" collapsed="false">
      <c r="B21" s="142" t="s">
        <v>230</v>
      </c>
    </row>
    <row r="22" customFormat="false" ht="12.8" hidden="false" customHeight="false" outlineLevel="0" collapsed="false">
      <c r="B22" s="6" t="s">
        <v>286</v>
      </c>
    </row>
  </sheetData>
  <printOptions headings="false" gridLines="false" gridLinesSet="true" horizontalCentered="false" verticalCentered="false"/>
  <pageMargins left="0.196527777777778" right="0.196527777777778" top="0.196527777777778" bottom="0.196527777777778" header="0.511811023622047" footer="0.511811023622047"/>
  <pageSetup paperSize="9" scale="54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1:U60"/>
  <sheetViews>
    <sheetView showFormulas="false" showGridLines="true" showRowColHeaders="true" showZeros="true" rightToLeft="false" tabSelected="false" showOutlineSymbols="true" defaultGridColor="true" view="normal" topLeftCell="A22" colorId="64" zoomScale="65" zoomScaleNormal="65" zoomScalePageLayoutView="100" workbookViewId="0">
      <selection pane="topLeft" activeCell="A1" activeCellId="0" sqref="A1"/>
    </sheetView>
  </sheetViews>
  <sheetFormatPr defaultColWidth="8.84765625" defaultRowHeight="12.8" zeroHeight="false" outlineLevelRow="0" outlineLevelCol="0"/>
  <cols>
    <col collapsed="false" customWidth="true" hidden="false" outlineLevel="0" max="2" min="2" style="0" width="34"/>
    <col collapsed="false" customWidth="true" hidden="false" outlineLevel="0" max="3" min="3" style="0" width="14.01"/>
    <col collapsed="false" customWidth="true" hidden="false" outlineLevel="0" max="4" min="4" style="0" width="16.57"/>
    <col collapsed="false" customWidth="true" hidden="false" outlineLevel="0" max="5" min="5" style="0" width="11.57"/>
    <col collapsed="false" customWidth="true" hidden="false" outlineLevel="0" max="21" min="21" style="0" width="44.31"/>
  </cols>
  <sheetData>
    <row r="1" customFormat="false" ht="12.8" hidden="false" customHeight="false" outlineLevel="0" collapsed="false">
      <c r="B1" s="142" t="s">
        <v>287</v>
      </c>
    </row>
    <row r="2" customFormat="false" ht="12.8" hidden="false" customHeight="false" outlineLevel="0" collapsed="false">
      <c r="B2" s="142"/>
    </row>
    <row r="3" customFormat="false" ht="12.8" hidden="false" customHeight="false" outlineLevel="0" collapsed="false">
      <c r="B3" s="142" t="s">
        <v>288</v>
      </c>
      <c r="F3" s="6" t="s">
        <v>289</v>
      </c>
    </row>
    <row r="4" customFormat="false" ht="12.8" hidden="false" customHeight="false" outlineLevel="0" collapsed="false">
      <c r="B4" s="6" t="s">
        <v>290</v>
      </c>
      <c r="G4" s="6"/>
    </row>
    <row r="5" customFormat="false" ht="12.8" hidden="false" customHeight="false" outlineLevel="0" collapsed="false">
      <c r="B5" s="6" t="s">
        <v>291</v>
      </c>
      <c r="F5" s="143" t="n">
        <v>15</v>
      </c>
      <c r="G5" s="6" t="s">
        <v>44</v>
      </c>
    </row>
    <row r="6" customFormat="false" ht="12.8" hidden="false" customHeight="false" outlineLevel="0" collapsed="false">
      <c r="B6" s="6" t="s">
        <v>292</v>
      </c>
      <c r="F6" s="0" t="n">
        <v>63</v>
      </c>
      <c r="G6" s="6" t="s">
        <v>44</v>
      </c>
      <c r="U6" s="144"/>
    </row>
    <row r="7" customFormat="false" ht="12.8" hidden="false" customHeight="false" outlineLevel="0" collapsed="false">
      <c r="B7" s="142"/>
      <c r="U7" s="144"/>
    </row>
    <row r="8" customFormat="false" ht="12.8" hidden="false" customHeight="false" outlineLevel="0" collapsed="false">
      <c r="B8" s="142" t="s">
        <v>293</v>
      </c>
      <c r="F8" s="6" t="s">
        <v>289</v>
      </c>
      <c r="U8" s="144"/>
    </row>
    <row r="9" customFormat="false" ht="12.8" hidden="false" customHeight="false" outlineLevel="0" collapsed="false">
      <c r="B9" s="6" t="s">
        <v>294</v>
      </c>
      <c r="F9" s="143" t="n">
        <v>1100</v>
      </c>
      <c r="G9" s="6" t="s">
        <v>295</v>
      </c>
      <c r="U9" s="144"/>
    </row>
    <row r="10" customFormat="false" ht="12.8" hidden="false" customHeight="false" outlineLevel="0" collapsed="false">
      <c r="B10" s="142"/>
      <c r="U10" s="144"/>
    </row>
    <row r="11" customFormat="false" ht="12.8" hidden="false" customHeight="false" outlineLevel="0" collapsed="false">
      <c r="B11" s="142" t="s">
        <v>296</v>
      </c>
      <c r="P11" s="145"/>
    </row>
    <row r="12" customFormat="false" ht="12.8" hidden="false" customHeight="false" outlineLevel="0" collapsed="false">
      <c r="B12" s="6" t="s">
        <v>297</v>
      </c>
      <c r="P12" s="3"/>
    </row>
    <row r="13" customFormat="false" ht="12.8" hidden="false" customHeight="false" outlineLevel="0" collapsed="false">
      <c r="B13" s="142" t="s">
        <v>298</v>
      </c>
      <c r="C13" s="6" t="s">
        <v>75</v>
      </c>
      <c r="D13" s="6" t="s">
        <v>25</v>
      </c>
      <c r="F13" s="6" t="s">
        <v>297</v>
      </c>
      <c r="P13" s="3"/>
    </row>
    <row r="14" customFormat="false" ht="12.8" hidden="false" customHeight="false" outlineLevel="0" collapsed="false">
      <c r="B14" s="6" t="s">
        <v>299</v>
      </c>
      <c r="P14" s="3"/>
    </row>
    <row r="15" customFormat="false" ht="12.8" hidden="false" customHeight="false" outlineLevel="0" collapsed="false">
      <c r="B15" s="6" t="s">
        <v>300</v>
      </c>
      <c r="C15" s="143" t="n">
        <v>15544931</v>
      </c>
      <c r="D15" s="143" t="n">
        <f aca="false">37.6*10^6</f>
        <v>37600000</v>
      </c>
      <c r="E15" s="143"/>
      <c r="F15" s="0" t="n">
        <f aca="false">C15/$D$15</f>
        <v>0.413429015957447</v>
      </c>
      <c r="G15" s="6" t="s">
        <v>301</v>
      </c>
      <c r="P15" s="3"/>
    </row>
    <row r="16" customFormat="false" ht="12.8" hidden="false" customHeight="false" outlineLevel="0" collapsed="false">
      <c r="C16" s="143"/>
      <c r="D16" s="143"/>
      <c r="E16" s="143"/>
    </row>
    <row r="17" customFormat="false" ht="12.8" hidden="false" customHeight="false" outlineLevel="0" collapsed="false">
      <c r="B17" s="6" t="s">
        <v>302</v>
      </c>
      <c r="C17" s="143"/>
      <c r="D17" s="143"/>
      <c r="E17" s="143"/>
    </row>
    <row r="18" customFormat="false" ht="12.8" hidden="false" customHeight="false" outlineLevel="0" collapsed="false">
      <c r="B18" s="6" t="s">
        <v>300</v>
      </c>
      <c r="C18" s="143" t="n">
        <v>15544931</v>
      </c>
      <c r="D18" s="143"/>
      <c r="E18" s="143"/>
    </row>
    <row r="19" customFormat="false" ht="12.8" hidden="false" customHeight="false" outlineLevel="0" collapsed="false">
      <c r="B19" s="6" t="s">
        <v>303</v>
      </c>
      <c r="C19" s="143" t="n">
        <v>4767509</v>
      </c>
      <c r="D19" s="143"/>
      <c r="E19" s="143"/>
    </row>
    <row r="20" customFormat="false" ht="12.8" hidden="false" customHeight="false" outlineLevel="0" collapsed="false">
      <c r="B20" s="6" t="s">
        <v>304</v>
      </c>
      <c r="C20" s="143" t="n">
        <v>18314830</v>
      </c>
      <c r="D20" s="143"/>
      <c r="E20" s="143"/>
    </row>
    <row r="21" customFormat="false" ht="12.8" hidden="false" customHeight="false" outlineLevel="0" collapsed="false">
      <c r="B21" s="6" t="s">
        <v>305</v>
      </c>
      <c r="C21" s="143" t="n">
        <f aca="false">SUM(C18:C20)</f>
        <v>38627270</v>
      </c>
      <c r="D21" s="143" t="n">
        <f aca="false">D15</f>
        <v>37600000</v>
      </c>
      <c r="E21" s="143"/>
      <c r="F21" s="0" t="n">
        <f aca="false">C21/$D$21</f>
        <v>1.0273210106383</v>
      </c>
      <c r="G21" s="6" t="s">
        <v>301</v>
      </c>
    </row>
    <row r="24" customFormat="false" ht="12.8" hidden="false" customHeight="false" outlineLevel="0" collapsed="false">
      <c r="B24" s="142" t="s">
        <v>306</v>
      </c>
    </row>
    <row r="25" customFormat="false" ht="12.8" hidden="false" customHeight="false" outlineLevel="0" collapsed="false">
      <c r="B25" s="6"/>
      <c r="D25" s="6"/>
      <c r="E25" s="6"/>
    </row>
    <row r="26" customFormat="false" ht="12.8" hidden="false" customHeight="false" outlineLevel="0" collapsed="false">
      <c r="B26" s="6"/>
      <c r="D26" s="6"/>
    </row>
    <row r="27" customFormat="false" ht="12.8" hidden="false" customHeight="false" outlineLevel="0" collapsed="false">
      <c r="D27" s="142" t="s">
        <v>307</v>
      </c>
      <c r="E27" s="142" t="s">
        <v>308</v>
      </c>
      <c r="F27" s="6" t="s">
        <v>309</v>
      </c>
    </row>
    <row r="28" customFormat="false" ht="12.8" hidden="false" customHeight="false" outlineLevel="0" collapsed="false">
      <c r="B28" s="6" t="s">
        <v>310</v>
      </c>
      <c r="C28" s="6" t="s">
        <v>311</v>
      </c>
      <c r="D28" s="6" t="n">
        <v>0.163</v>
      </c>
      <c r="E28" s="6" t="n">
        <v>0.204</v>
      </c>
      <c r="G28" s="6" t="s">
        <v>312</v>
      </c>
    </row>
    <row r="29" customFormat="false" ht="12.8" hidden="false" customHeight="false" outlineLevel="0" collapsed="false">
      <c r="B29" s="6" t="s">
        <v>313</v>
      </c>
      <c r="C29" s="6"/>
      <c r="D29" s="6" t="n">
        <v>1.2</v>
      </c>
      <c r="E29" s="6" t="n">
        <v>1.2</v>
      </c>
      <c r="G29" s="146" t="n">
        <f aca="false">204/168</f>
        <v>1.21428571428571</v>
      </c>
    </row>
    <row r="30" customFormat="false" ht="12.8" hidden="false" customHeight="false" outlineLevel="0" collapsed="false">
      <c r="B30" s="6" t="s">
        <v>314</v>
      </c>
      <c r="C30" s="6" t="s">
        <v>315</v>
      </c>
      <c r="D30" s="147" t="n">
        <f aca="false">D28/D29</f>
        <v>0.135833333333333</v>
      </c>
      <c r="E30" s="147" t="n">
        <f aca="false">E28/E29</f>
        <v>0.17</v>
      </c>
    </row>
    <row r="31" customFormat="false" ht="12.8" hidden="false" customHeight="false" outlineLevel="0" collapsed="false">
      <c r="B31" s="6" t="s">
        <v>316</v>
      </c>
      <c r="D31" s="148" t="n">
        <v>0.05</v>
      </c>
      <c r="E31" s="148" t="n">
        <v>0.05</v>
      </c>
    </row>
    <row r="32" customFormat="false" ht="12.8" hidden="false" customHeight="false" outlineLevel="0" collapsed="false">
      <c r="B32" s="6" t="s">
        <v>317</v>
      </c>
      <c r="C32" s="6" t="s">
        <v>318</v>
      </c>
      <c r="D32" s="0" t="n">
        <v>8</v>
      </c>
      <c r="E32" s="0" t="n">
        <v>8</v>
      </c>
    </row>
    <row r="33" customFormat="false" ht="12.8" hidden="false" customHeight="false" outlineLevel="0" collapsed="false">
      <c r="B33" s="6" t="s">
        <v>319</v>
      </c>
      <c r="D33" s="0" t="n">
        <v>250</v>
      </c>
      <c r="E33" s="0" t="n">
        <v>250</v>
      </c>
    </row>
    <row r="34" customFormat="false" ht="12.8" hidden="false" customHeight="false" outlineLevel="0" collapsed="false">
      <c r="B34" s="6" t="s">
        <v>320</v>
      </c>
      <c r="C34" s="6" t="s">
        <v>321</v>
      </c>
      <c r="D34" s="0" t="n">
        <f aca="false">D32*D33</f>
        <v>2000</v>
      </c>
      <c r="E34" s="0" t="n">
        <f aca="false">E32*E33</f>
        <v>2000</v>
      </c>
    </row>
    <row r="35" customFormat="false" ht="12.8" hidden="false" customHeight="false" outlineLevel="0" collapsed="false">
      <c r="B35" s="6" t="s">
        <v>322</v>
      </c>
      <c r="C35" s="6" t="s">
        <v>323</v>
      </c>
      <c r="D35" s="149" t="n">
        <f aca="false">D30*D31*D34</f>
        <v>13.5833333333333</v>
      </c>
      <c r="E35" s="149" t="n">
        <f aca="false">E30*E31*E34</f>
        <v>17</v>
      </c>
    </row>
    <row r="37" customFormat="false" ht="12.8" hidden="false" customHeight="false" outlineLevel="0" collapsed="false">
      <c r="B37" s="6" t="s">
        <v>324</v>
      </c>
    </row>
    <row r="39" customFormat="false" ht="12.8" hidden="false" customHeight="false" outlineLevel="0" collapsed="false">
      <c r="B39" s="142" t="s">
        <v>325</v>
      </c>
    </row>
    <row r="40" customFormat="false" ht="12.8" hidden="false" customHeight="false" outlineLevel="0" collapsed="false">
      <c r="B40" s="6" t="s">
        <v>326</v>
      </c>
      <c r="D40" s="6"/>
      <c r="E40" s="6"/>
      <c r="F40" s="6"/>
    </row>
    <row r="41" customFormat="false" ht="12.8" hidden="false" customHeight="false" outlineLevel="0" collapsed="false">
      <c r="B41" s="6" t="s">
        <v>327</v>
      </c>
      <c r="C41" s="6" t="s">
        <v>311</v>
      </c>
      <c r="D41" s="0" t="n">
        <v>0.204</v>
      </c>
    </row>
    <row r="42" customFormat="false" ht="12.8" hidden="false" customHeight="false" outlineLevel="0" collapsed="false">
      <c r="B42" s="6" t="s">
        <v>328</v>
      </c>
      <c r="C42" s="6" t="s">
        <v>311</v>
      </c>
      <c r="D42" s="146" t="n">
        <f aca="false">D41*(1-55%)</f>
        <v>0.0918</v>
      </c>
    </row>
    <row r="43" customFormat="false" ht="12.8" hidden="false" customHeight="false" outlineLevel="0" collapsed="false">
      <c r="B43" s="6" t="s">
        <v>329</v>
      </c>
      <c r="C43" s="6" t="s">
        <v>311</v>
      </c>
      <c r="D43" s="146" t="n">
        <f aca="false">D41-D42</f>
        <v>0.1122</v>
      </c>
      <c r="E43" s="140" t="n">
        <f aca="false">1-D42/D41</f>
        <v>0.55</v>
      </c>
    </row>
    <row r="44" customFormat="false" ht="12.8" hidden="false" customHeight="false" outlineLevel="0" collapsed="false">
      <c r="B44" s="6" t="s">
        <v>330</v>
      </c>
      <c r="C44" s="6" t="s">
        <v>110</v>
      </c>
      <c r="D44" s="102" t="n">
        <v>0.05</v>
      </c>
      <c r="E44" s="6" t="s">
        <v>331</v>
      </c>
    </row>
    <row r="45" customFormat="false" ht="12.8" hidden="false" customHeight="false" outlineLevel="0" collapsed="false">
      <c r="B45" s="6" t="s">
        <v>332</v>
      </c>
      <c r="C45" s="6" t="s">
        <v>333</v>
      </c>
      <c r="D45" s="143" t="n">
        <v>10000</v>
      </c>
    </row>
    <row r="46" customFormat="false" ht="12.8" hidden="false" customHeight="false" outlineLevel="0" collapsed="false">
      <c r="B46" s="6" t="s">
        <v>334</v>
      </c>
      <c r="C46" s="6" t="s">
        <v>335</v>
      </c>
      <c r="D46" s="0" t="n">
        <f aca="false">D43*D45*D44</f>
        <v>56.1</v>
      </c>
    </row>
    <row r="47" customFormat="false" ht="12.8" hidden="false" customHeight="false" outlineLevel="0" collapsed="false">
      <c r="D47" s="6"/>
    </row>
    <row r="58" customFormat="false" ht="12.8" hidden="false" customHeight="false" outlineLevel="0" collapsed="false">
      <c r="C58" s="6" t="s">
        <v>336</v>
      </c>
    </row>
    <row r="60" customFormat="false" ht="12.8" hidden="false" customHeight="false" outlineLevel="0" collapsed="false">
      <c r="C60" s="6" t="s">
        <v>337</v>
      </c>
    </row>
  </sheetData>
  <printOptions headings="false" gridLines="false" gridLinesSet="true" horizontalCentered="false" verticalCentered="false"/>
  <pageMargins left="0.196527777777778" right="0.196527777777778" top="0.196527777777778" bottom="0.196527777777778" header="0.511811023622047" footer="0.511811023622047"/>
  <pageSetup paperSize="9" scale="5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C2:C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ColWidth="8.84765625" defaultRowHeight="12.8" zeroHeight="false" outlineLevelRow="0" outlineLevelCol="0"/>
  <sheetData>
    <row r="2" customFormat="false" ht="12.8" hidden="false" customHeight="false" outlineLevel="0" collapsed="false">
      <c r="C2" s="6" t="s">
        <v>338</v>
      </c>
    </row>
    <row r="4" customFormat="false" ht="12.8" hidden="false" customHeight="false" outlineLevel="0" collapsed="false">
      <c r="C4" s="0" t="s">
        <v>339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76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B3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A1" activeCellId="0" sqref="A1"/>
    </sheetView>
  </sheetViews>
  <sheetFormatPr defaultColWidth="8.84765625" defaultRowHeight="12.8" zeroHeight="false" outlineLevelRow="0" outlineLevelCol="0"/>
  <sheetData>
    <row r="3" customFormat="false" ht="12.8" hidden="false" customHeight="false" outlineLevel="0" collapsed="false">
      <c r="B3" s="6" t="s">
        <v>340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81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144</TotalTime>
  <Application>LibreOffice/7.2.6.2$Windows_X86_64 LibreOffice_project/b0ec3a565991f7569a5a7f5d24fed7f52653d754</Application>
  <AppVersion>15.0000</AppVersion>
  <Company>..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2021-08-31T09:43:37Z</dcterms:created>
  <dc:creator>Ing. Andrea D'Ascanio</dc:creator>
  <dc:description/>
  <dc:language>it-IT</dc:language>
  <cp:lastModifiedBy/>
  <cp:lastPrinted>2023-03-03T12:16:09Z</cp:lastPrinted>
  <dcterms:modified xsi:type="dcterms:W3CDTF">2023-03-06T08:15:49Z</dcterms:modified>
  <cp:revision>37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